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85" windowWidth="15120" windowHeight="7830" firstSheet="2" activeTab="4"/>
  </bookViews>
  <sheets>
    <sheet name="Приложение1 " sheetId="1" state="hidden" r:id="rId1"/>
    <sheet name="Приложение 1" sheetId="8" state="hidden" r:id="rId2"/>
    <sheet name="Приложение (1)" sheetId="4" r:id="rId3"/>
    <sheet name="Приложение 2" sheetId="5" r:id="rId4"/>
    <sheet name="Приложение 3" sheetId="6" r:id="rId5"/>
    <sheet name="Приложение 5 (1)" sheetId="10" state="hidden" r:id="rId6"/>
    <sheet name="Приложение 5" sheetId="7" state="hidden" r:id="rId7"/>
    <sheet name="Лист1" sheetId="12" state="hidden" r:id="rId8"/>
  </sheets>
  <definedNames>
    <definedName name="____rn1" localSheetId="2">#REF!</definedName>
    <definedName name="____rn1" localSheetId="3">#REF!</definedName>
    <definedName name="____rn1" localSheetId="4">#REF!</definedName>
    <definedName name="____rn1">#REF!</definedName>
    <definedName name="___rn1" localSheetId="2">#REF!</definedName>
    <definedName name="___rn1" localSheetId="3">#REF!</definedName>
    <definedName name="___rn1" localSheetId="4">#REF!</definedName>
    <definedName name="___rn1">#REF!</definedName>
    <definedName name="__rn1" localSheetId="2">#REF!</definedName>
    <definedName name="__rn1" localSheetId="3">#REF!</definedName>
    <definedName name="__rn1" localSheetId="4">#REF!</definedName>
    <definedName name="__rn1">#REF!</definedName>
    <definedName name="_rn1" localSheetId="2">#REF!</definedName>
    <definedName name="_rn1" localSheetId="3">#REF!</definedName>
    <definedName name="_rn1" localSheetId="4">#REF!</definedName>
    <definedName name="_rn1">#REF!</definedName>
    <definedName name="rn" localSheetId="2">#REF!</definedName>
    <definedName name="rn" localSheetId="3">#REF!</definedName>
    <definedName name="rn" localSheetId="4">#REF!</definedName>
    <definedName name="rn">#REF!</definedName>
    <definedName name="ВСЕГО_ДОХОДОВ" localSheetId="6">#REF!</definedName>
    <definedName name="ВСЕГО_ДОХОДОВ" localSheetId="5">#REF!</definedName>
    <definedName name="ВСЕГО_ДОХОДОВ">#REF!</definedName>
    <definedName name="дох123">#REF!</definedName>
    <definedName name="Ид_процент" localSheetId="6">#REF!</definedName>
    <definedName name="Ид_процент" localSheetId="5">#REF!</definedName>
    <definedName name="Ид_процент">#REF!</definedName>
    <definedName name="Итог_недоимки" localSheetId="6">#REF!</definedName>
    <definedName name="Итог_недоимки" localSheetId="5">#REF!</definedName>
    <definedName name="Итог_недоимки">#REF!</definedName>
    <definedName name="Итого_доходов" localSheetId="6">#REF!</definedName>
    <definedName name="Итого_доходов" localSheetId="5">#REF!</definedName>
    <definedName name="Итого_доходов">#REF!</definedName>
    <definedName name="Итого_расходов" localSheetId="6">#REF!</definedName>
    <definedName name="Итого_расходов" localSheetId="5">#REF!</definedName>
    <definedName name="Итого_расходов">#REF!</definedName>
    <definedName name="Итого_расходов1" localSheetId="6">#REF!</definedName>
    <definedName name="Итого_расходов1" localSheetId="5">#REF!</definedName>
    <definedName name="Итого_расходов1">#REF!</definedName>
    <definedName name="Итого_расходов2" localSheetId="6">#REF!</definedName>
    <definedName name="Итого_расходов2" localSheetId="5">#REF!</definedName>
    <definedName name="Итого_расходов2">#REF!</definedName>
    <definedName name="итого01_06_2002" localSheetId="6">#REF!</definedName>
    <definedName name="итого01_06_2002" localSheetId="5">#REF!</definedName>
    <definedName name="итого01_06_2002">#REF!</definedName>
    <definedName name="итого01_07_2002" localSheetId="6">#REF!</definedName>
    <definedName name="итого01_07_2002" localSheetId="5">#REF!</definedName>
    <definedName name="итого01_07_2002">#REF!</definedName>
    <definedName name="итого01_09_2002" localSheetId="6">#REF!</definedName>
    <definedName name="итого01_09_2002" localSheetId="5">#REF!</definedName>
    <definedName name="итого01_09_2002">#REF!</definedName>
    <definedName name="итого01_2001" localSheetId="6">#REF!</definedName>
    <definedName name="итого01_2001" localSheetId="5">#REF!</definedName>
    <definedName name="итого01_2001">#REF!</definedName>
    <definedName name="итого01_2002" localSheetId="6">#REF!</definedName>
    <definedName name="итого01_2002" localSheetId="5">#REF!</definedName>
    <definedName name="итого01_2002">#REF!</definedName>
    <definedName name="Колво_мес" localSheetId="6">#REF!</definedName>
    <definedName name="Колво_мес" localSheetId="5">#REF!</definedName>
    <definedName name="Колво_мес">#REF!</definedName>
    <definedName name="_xlnm.Print_Area" localSheetId="2">'Приложение (1)'!$A$1:$H$794</definedName>
    <definedName name="_xlnm.Print_Area" localSheetId="1">'Приложение 1'!$A$1:$F$72</definedName>
    <definedName name="_xlnm.Print_Area" localSheetId="3">'Приложение 2'!$A$1:$I$793</definedName>
    <definedName name="_xlnm.Print_Area" localSheetId="4">'Приложение 3'!$A$1:$F$594</definedName>
    <definedName name="_xlnm.Print_Area" localSheetId="6">'Приложение 5'!$A$2:$M$35</definedName>
    <definedName name="_xlnm.Print_Area" localSheetId="5">'Приложение 5 (1)'!$A$2:$M$35</definedName>
    <definedName name="_xlnm.Print_Area" localSheetId="0">'Приложение1 '!$A$1:$F$67</definedName>
    <definedName name="ппппппп" localSheetId="2">#REF!</definedName>
    <definedName name="ппппппп" localSheetId="4">#REF!</definedName>
    <definedName name="ппппппп" localSheetId="6">#REF!</definedName>
    <definedName name="ппппппп" localSheetId="5">#REF!</definedName>
    <definedName name="ппппппп">#REF!</definedName>
    <definedName name="прил." localSheetId="2">#REF!</definedName>
    <definedName name="прил." localSheetId="4">#REF!</definedName>
    <definedName name="прил." localSheetId="6">#REF!</definedName>
    <definedName name="прил." localSheetId="5">#REF!</definedName>
    <definedName name="прил.">#REF!</definedName>
    <definedName name="прил10" localSheetId="6">#REF!</definedName>
    <definedName name="прил10" localSheetId="5">#REF!</definedName>
    <definedName name="прил10">#REF!</definedName>
    <definedName name="ъъъ" localSheetId="2">#REF!</definedName>
    <definedName name="ъъъ" localSheetId="4">#REF!</definedName>
    <definedName name="ъъъ" localSheetId="6">#REF!</definedName>
    <definedName name="ъъъ" localSheetId="5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D366" i="6" l="1"/>
  <c r="D352" i="6"/>
  <c r="D289" i="6"/>
  <c r="D419" i="6"/>
  <c r="G740" i="5"/>
  <c r="G723" i="5"/>
  <c r="G261" i="5"/>
  <c r="G208" i="5"/>
  <c r="F619" i="4"/>
  <c r="F602" i="4"/>
  <c r="F236" i="4"/>
  <c r="F184" i="4"/>
  <c r="D89" i="6" l="1"/>
  <c r="D442" i="6"/>
  <c r="D192" i="6"/>
  <c r="D71" i="6"/>
  <c r="D56" i="6"/>
  <c r="D324" i="6"/>
  <c r="D97" i="6"/>
  <c r="D37" i="6"/>
  <c r="G549" i="5"/>
  <c r="G449" i="5"/>
  <c r="G376" i="5"/>
  <c r="G331" i="5"/>
  <c r="G313" i="5"/>
  <c r="G289" i="5"/>
  <c r="G162" i="5"/>
  <c r="G139" i="5"/>
  <c r="F628" i="4"/>
  <c r="F458" i="4"/>
  <c r="F359" i="4"/>
  <c r="F309" i="4"/>
  <c r="F291" i="4"/>
  <c r="F268" i="4"/>
  <c r="F143" i="4"/>
  <c r="F120" i="4"/>
  <c r="D557" i="6" l="1"/>
  <c r="D545" i="6"/>
  <c r="D415" i="6"/>
  <c r="G216" i="5"/>
  <c r="G230" i="5"/>
  <c r="G204" i="5"/>
  <c r="F196" i="4"/>
  <c r="F210" i="4"/>
  <c r="F180" i="4"/>
  <c r="D21" i="8" l="1"/>
  <c r="D22" i="8"/>
  <c r="D24" i="8" l="1"/>
  <c r="D27" i="8"/>
  <c r="D29" i="8"/>
  <c r="D93" i="6"/>
  <c r="G158" i="5"/>
  <c r="F139" i="4" l="1"/>
  <c r="D391" i="6" l="1"/>
  <c r="D403" i="6"/>
  <c r="D337" i="6"/>
  <c r="D340" i="6"/>
  <c r="D220" i="6"/>
  <c r="D216" i="6"/>
  <c r="D62" i="6"/>
  <c r="D63" i="6"/>
  <c r="D65" i="6"/>
  <c r="D66" i="6"/>
  <c r="E68" i="6"/>
  <c r="F68" i="6"/>
  <c r="D272" i="6"/>
  <c r="D101" i="6"/>
  <c r="D478" i="6"/>
  <c r="D161" i="6"/>
  <c r="D362" i="6"/>
  <c r="D454" i="6"/>
  <c r="G524" i="5"/>
  <c r="G536" i="5"/>
  <c r="G435" i="5"/>
  <c r="G438" i="5"/>
  <c r="G418" i="5"/>
  <c r="G414" i="5"/>
  <c r="G319" i="5"/>
  <c r="G320" i="5"/>
  <c r="G322" i="5"/>
  <c r="G323" i="5"/>
  <c r="G186" i="5"/>
  <c r="G166" i="5"/>
  <c r="G765" i="5"/>
  <c r="G736" i="5"/>
  <c r="G583" i="5"/>
  <c r="G237" i="5"/>
  <c r="F162" i="4"/>
  <c r="F413" i="4"/>
  <c r="F217" i="4"/>
  <c r="F712" i="4"/>
  <c r="F572" i="4"/>
  <c r="F581" i="4"/>
  <c r="F431" i="4"/>
  <c r="F446" i="4"/>
  <c r="F409" i="4"/>
  <c r="F300" i="4"/>
  <c r="F301" i="4"/>
  <c r="F297" i="4"/>
  <c r="F298" i="4"/>
  <c r="F244" i="4"/>
  <c r="F147" i="4"/>
  <c r="F728" i="4"/>
  <c r="F615" i="4"/>
  <c r="D39" i="8"/>
  <c r="D62" i="8"/>
  <c r="D49" i="8"/>
  <c r="D78" i="6" l="1"/>
  <c r="G335" i="5"/>
  <c r="F313" i="4"/>
  <c r="D68" i="8" l="1"/>
  <c r="G591" i="5" l="1"/>
  <c r="G593" i="5"/>
  <c r="G594" i="5"/>
  <c r="F742" i="4"/>
  <c r="F743" i="4"/>
  <c r="F744" i="4"/>
  <c r="D175" i="6"/>
  <c r="D176" i="6"/>
  <c r="D177" i="6"/>
  <c r="D371" i="6" l="1"/>
  <c r="D384" i="6"/>
  <c r="D385" i="6"/>
  <c r="D390" i="6"/>
  <c r="D389" i="6" s="1"/>
  <c r="D105" i="6"/>
  <c r="D104" i="6" s="1"/>
  <c r="D339" i="6"/>
  <c r="D338" i="6" s="1"/>
  <c r="D188" i="6"/>
  <c r="D72" i="6"/>
  <c r="D73" i="6"/>
  <c r="D547" i="6"/>
  <c r="D546" i="6" s="1"/>
  <c r="D271" i="6"/>
  <c r="D270" i="6" s="1"/>
  <c r="D374" i="6"/>
  <c r="D183" i="6"/>
  <c r="D182" i="6" s="1"/>
  <c r="D180" i="6"/>
  <c r="D179" i="6" s="1"/>
  <c r="D46" i="6"/>
  <c r="D42" i="6"/>
  <c r="D109" i="6"/>
  <c r="D246" i="6"/>
  <c r="D268" i="6"/>
  <c r="D267" i="6"/>
  <c r="D472" i="6"/>
  <c r="D173" i="6"/>
  <c r="D172" i="6" s="1"/>
  <c r="D344" i="6"/>
  <c r="D343" i="6" s="1"/>
  <c r="D130" i="6"/>
  <c r="D128" i="6"/>
  <c r="D127" i="6" s="1"/>
  <c r="D152" i="6"/>
  <c r="D142" i="6"/>
  <c r="D139" i="6"/>
  <c r="G606" i="5"/>
  <c r="G607" i="5"/>
  <c r="G523" i="5"/>
  <c r="G522" i="5" s="1"/>
  <c r="G502" i="5"/>
  <c r="G501" i="5" s="1"/>
  <c r="G437" i="5"/>
  <c r="G436" i="5" s="1"/>
  <c r="G402" i="5"/>
  <c r="G327" i="5"/>
  <c r="G326" i="5" s="1"/>
  <c r="G224" i="5"/>
  <c r="G223" i="5" s="1"/>
  <c r="G185" i="5"/>
  <c r="G184" i="5" s="1"/>
  <c r="G611" i="5"/>
  <c r="G599" i="5"/>
  <c r="G600" i="5"/>
  <c r="G597" i="5"/>
  <c r="G561" i="5"/>
  <c r="G555" i="5"/>
  <c r="G500" i="5"/>
  <c r="G465" i="5"/>
  <c r="G345" i="5"/>
  <c r="G182" i="5"/>
  <c r="G181" i="5"/>
  <c r="G74" i="5"/>
  <c r="G774" i="5"/>
  <c r="G773" i="5" s="1"/>
  <c r="G731" i="5"/>
  <c r="G730" i="5" s="1"/>
  <c r="G685" i="5"/>
  <c r="G683" i="5"/>
  <c r="G690" i="5"/>
  <c r="G678" i="5"/>
  <c r="G672" i="5"/>
  <c r="G590" i="5" l="1"/>
  <c r="G589" i="5" s="1"/>
  <c r="G588" i="5" s="1"/>
  <c r="G596" i="5"/>
  <c r="G682" i="5"/>
  <c r="F760" i="4"/>
  <c r="F788" i="4"/>
  <c r="F789" i="4"/>
  <c r="F571" i="4"/>
  <c r="F570" i="4" s="1"/>
  <c r="F533" i="4"/>
  <c r="F534" i="4"/>
  <c r="F445" i="4"/>
  <c r="F444" i="4" s="1"/>
  <c r="F389" i="4"/>
  <c r="F307" i="4"/>
  <c r="F308" i="4"/>
  <c r="F203" i="4"/>
  <c r="F204" i="4"/>
  <c r="F161" i="4"/>
  <c r="F160" i="4" s="1"/>
  <c r="F154" i="4" s="1"/>
  <c r="F763" i="4"/>
  <c r="F749" i="4"/>
  <c r="F750" i="4"/>
  <c r="F746" i="4"/>
  <c r="F747" i="4"/>
  <c r="F640" i="4"/>
  <c r="F634" i="4"/>
  <c r="F517" i="4"/>
  <c r="F474" i="4"/>
  <c r="F323" i="4"/>
  <c r="F306" i="4"/>
  <c r="F155" i="4"/>
  <c r="F158" i="4"/>
  <c r="F157" i="4"/>
  <c r="F32" i="4"/>
  <c r="F739" i="4"/>
  <c r="F740" i="4"/>
  <c r="F609" i="4"/>
  <c r="F610" i="4"/>
  <c r="F666" i="4"/>
  <c r="F669" i="4"/>
  <c r="F667" i="4"/>
  <c r="F681" i="4"/>
  <c r="F674" i="4"/>
  <c r="F659" i="4"/>
  <c r="C22" i="10" l="1"/>
  <c r="C21" i="10" s="1"/>
  <c r="M22" i="10"/>
  <c r="C23" i="10"/>
  <c r="L23" i="10"/>
  <c r="L22" i="10" s="1"/>
  <c r="L21" i="10" s="1"/>
  <c r="M23" i="10"/>
  <c r="C25" i="10"/>
  <c r="L25" i="10"/>
  <c r="M25" i="10"/>
  <c r="M21" i="10" s="1"/>
  <c r="C26" i="10"/>
  <c r="L26" i="10"/>
  <c r="M26" i="10"/>
  <c r="C28" i="10"/>
  <c r="M28" i="10"/>
  <c r="C29" i="10"/>
  <c r="L29" i="10"/>
  <c r="L28" i="10" s="1"/>
  <c r="M29" i="10"/>
  <c r="L31" i="10"/>
  <c r="M31" i="10"/>
  <c r="M18" i="10" s="1"/>
  <c r="C32" i="10"/>
  <c r="L32" i="10"/>
  <c r="M32" i="10"/>
  <c r="C34" i="10"/>
  <c r="L34" i="10"/>
  <c r="M34" i="10"/>
  <c r="C31" i="10" l="1"/>
  <c r="C18" i="10" s="1"/>
  <c r="L18" i="10"/>
  <c r="D187" i="6" l="1"/>
  <c r="D186" i="6" s="1"/>
  <c r="D313" i="6"/>
  <c r="D134" i="6"/>
  <c r="G696" i="5"/>
  <c r="G667" i="5"/>
  <c r="G401" i="5"/>
  <c r="G400" i="5" s="1"/>
  <c r="F388" i="4" l="1"/>
  <c r="F387" i="4" s="1"/>
  <c r="F690" i="4"/>
  <c r="F657" i="4"/>
  <c r="D64" i="8" l="1"/>
  <c r="D61" i="8" l="1"/>
  <c r="D58" i="8"/>
  <c r="D57" i="8"/>
  <c r="D56" i="8"/>
  <c r="D54" i="8"/>
  <c r="D53" i="8"/>
  <c r="D52" i="8"/>
  <c r="D51" i="8"/>
  <c r="D48" i="8"/>
  <c r="F45" i="8"/>
  <c r="F44" i="8" s="1"/>
  <c r="E45" i="8"/>
  <c r="E44" i="8" s="1"/>
  <c r="D45" i="8"/>
  <c r="D44" i="8" s="1"/>
  <c r="D42" i="8"/>
  <c r="F36" i="8"/>
  <c r="E36" i="8"/>
  <c r="E32" i="8" s="1"/>
  <c r="D36" i="8"/>
  <c r="F33" i="8"/>
  <c r="E33" i="8"/>
  <c r="D33" i="8"/>
  <c r="D32" i="8" s="1"/>
  <c r="D25" i="8"/>
  <c r="F23" i="8"/>
  <c r="E23" i="8"/>
  <c r="D23" i="8"/>
  <c r="F21" i="8"/>
  <c r="E21" i="8"/>
  <c r="E31" i="8" l="1"/>
  <c r="E30" i="8" s="1"/>
  <c r="E70" i="8"/>
  <c r="F70" i="8"/>
  <c r="F32" i="8"/>
  <c r="F31" i="8" s="1"/>
  <c r="F30" i="8" s="1"/>
  <c r="D38" i="8"/>
  <c r="D31" i="8" s="1"/>
  <c r="D30" i="8" s="1"/>
  <c r="F366" i="6"/>
  <c r="E366" i="6"/>
  <c r="F139" i="6"/>
  <c r="E139" i="6"/>
  <c r="F374" i="6"/>
  <c r="E374" i="6"/>
  <c r="F403" i="6"/>
  <c r="E403" i="6"/>
  <c r="F109" i="6"/>
  <c r="E109" i="6"/>
  <c r="F545" i="6"/>
  <c r="E545" i="6"/>
  <c r="F419" i="6"/>
  <c r="E419" i="6"/>
  <c r="I740" i="5"/>
  <c r="H740" i="5"/>
  <c r="I672" i="5"/>
  <c r="H672" i="5"/>
  <c r="I611" i="5"/>
  <c r="H611" i="5"/>
  <c r="I536" i="5"/>
  <c r="H536" i="5"/>
  <c r="I500" i="5"/>
  <c r="H500" i="5"/>
  <c r="I230" i="5"/>
  <c r="H230" i="5"/>
  <c r="I208" i="5"/>
  <c r="H208" i="5"/>
  <c r="H619" i="4"/>
  <c r="G619" i="4"/>
  <c r="H659" i="4"/>
  <c r="G659" i="4"/>
  <c r="H763" i="4"/>
  <c r="G763" i="4"/>
  <c r="H581" i="4"/>
  <c r="G581" i="4"/>
  <c r="H517" i="4"/>
  <c r="G517" i="4"/>
  <c r="H210" i="4"/>
  <c r="G210" i="4"/>
  <c r="H184" i="4"/>
  <c r="G184" i="4"/>
  <c r="D70" i="8" l="1"/>
  <c r="D448" i="6"/>
  <c r="D250" i="6"/>
  <c r="D242" i="6"/>
  <c r="D238" i="6"/>
  <c r="G567" i="5"/>
  <c r="G469" i="5"/>
  <c r="G461" i="5"/>
  <c r="G457" i="5"/>
  <c r="F696" i="4"/>
  <c r="F478" i="4"/>
  <c r="F470" i="4"/>
  <c r="F466" i="4"/>
  <c r="D42" i="1" l="1"/>
  <c r="D43" i="1"/>
  <c r="D382" i="6" l="1"/>
  <c r="D381" i="6" s="1"/>
  <c r="G658" i="5"/>
  <c r="G657" i="5" s="1"/>
  <c r="F792" i="4"/>
  <c r="F791" i="4" s="1"/>
  <c r="D147" i="6"/>
  <c r="D146" i="6" s="1"/>
  <c r="G679" i="5"/>
  <c r="G680" i="5"/>
  <c r="F676" i="4" l="1"/>
  <c r="F675" i="4" s="1"/>
  <c r="D62" i="1"/>
  <c r="D121" i="6"/>
  <c r="G515" i="5"/>
  <c r="F529" i="4"/>
  <c r="D46" i="1"/>
  <c r="D124" i="6"/>
  <c r="G518" i="5"/>
  <c r="F532" i="4"/>
  <c r="D49" i="1"/>
  <c r="D406" i="6"/>
  <c r="G539" i="5"/>
  <c r="F584" i="4"/>
  <c r="D50" i="1"/>
  <c r="D492" i="6"/>
  <c r="G82" i="5"/>
  <c r="F40" i="4"/>
  <c r="D52" i="1"/>
  <c r="D509" i="6"/>
  <c r="G97" i="5"/>
  <c r="F57" i="4"/>
  <c r="D56" i="1"/>
  <c r="D487" i="6"/>
  <c r="G77" i="5"/>
  <c r="F35" i="4"/>
  <c r="D59" i="1"/>
  <c r="D497" i="6"/>
  <c r="G87" i="5"/>
  <c r="F45" i="4"/>
  <c r="D54" i="1"/>
  <c r="D504" i="6"/>
  <c r="G92" i="5"/>
  <c r="F52" i="4"/>
  <c r="D55" i="1"/>
  <c r="D514" i="6"/>
  <c r="G102" i="5"/>
  <c r="F62" i="4"/>
  <c r="D51" i="1"/>
  <c r="D377" i="6"/>
  <c r="D394" i="6"/>
  <c r="D112" i="6"/>
  <c r="D284" i="6"/>
  <c r="D551" i="6"/>
  <c r="G656" i="5"/>
  <c r="G527" i="5"/>
  <c r="G506" i="5"/>
  <c r="G256" i="5"/>
  <c r="G222" i="5"/>
  <c r="F787" i="4"/>
  <c r="F569" i="4"/>
  <c r="F520" i="4"/>
  <c r="F231" i="4"/>
  <c r="F202" i="4"/>
  <c r="D358" i="6"/>
  <c r="G729" i="5"/>
  <c r="F608" i="4"/>
  <c r="D41" i="1"/>
  <c r="D27" i="1"/>
  <c r="D24" i="1"/>
  <c r="D163" i="6" l="1"/>
  <c r="D351" i="6"/>
  <c r="G767" i="5"/>
  <c r="G722" i="5"/>
  <c r="F730" i="4"/>
  <c r="F601" i="4"/>
  <c r="D380" i="6"/>
  <c r="D397" i="6"/>
  <c r="D115" i="6"/>
  <c r="D287" i="6"/>
  <c r="D281" i="6"/>
  <c r="D554" i="6"/>
  <c r="D543" i="6"/>
  <c r="G653" i="5"/>
  <c r="G530" i="5"/>
  <c r="G509" i="5"/>
  <c r="G259" i="5"/>
  <c r="G253" i="5"/>
  <c r="G228" i="5"/>
  <c r="G219" i="5"/>
  <c r="F784" i="4"/>
  <c r="F575" i="4"/>
  <c r="F523" i="4"/>
  <c r="F234" i="4"/>
  <c r="F228" i="4"/>
  <c r="F208" i="4"/>
  <c r="F199" i="4"/>
  <c r="D355" i="6"/>
  <c r="D348" i="6"/>
  <c r="G726" i="5"/>
  <c r="G719" i="5"/>
  <c r="F605" i="4"/>
  <c r="F598" i="4"/>
  <c r="F266" i="6" l="1"/>
  <c r="F265" i="6" s="1"/>
  <c r="F264" i="6" s="1"/>
  <c r="F263" i="6" s="1"/>
  <c r="E266" i="6"/>
  <c r="E265" i="6" s="1"/>
  <c r="E264" i="6" s="1"/>
  <c r="E263" i="6" s="1"/>
  <c r="D266" i="6"/>
  <c r="D265" i="6" s="1"/>
  <c r="D264" i="6" s="1"/>
  <c r="I180" i="5"/>
  <c r="I179" i="5" s="1"/>
  <c r="I178" i="5" s="1"/>
  <c r="I177" i="5" s="1"/>
  <c r="H180" i="5"/>
  <c r="H179" i="5" s="1"/>
  <c r="H178" i="5" s="1"/>
  <c r="H177" i="5" s="1"/>
  <c r="G180" i="5"/>
  <c r="H156" i="4"/>
  <c r="H155" i="4" s="1"/>
  <c r="H154" i="4" s="1"/>
  <c r="H153" i="4" s="1"/>
  <c r="G156" i="4"/>
  <c r="G155" i="4" s="1"/>
  <c r="G154" i="4" s="1"/>
  <c r="G153" i="4" s="1"/>
  <c r="F156" i="4"/>
  <c r="F153" i="4" s="1"/>
  <c r="D208" i="6"/>
  <c r="G410" i="5"/>
  <c r="F395" i="4"/>
  <c r="D263" i="6" l="1"/>
  <c r="G179" i="5"/>
  <c r="G178" i="5" s="1"/>
  <c r="G177" i="5" s="1"/>
  <c r="M34" i="7"/>
  <c r="L34" i="7"/>
  <c r="M32" i="7"/>
  <c r="M31" i="7" s="1"/>
  <c r="M18" i="7" s="1"/>
  <c r="L32" i="7"/>
  <c r="L31" i="7" s="1"/>
  <c r="L18" i="7" s="1"/>
  <c r="M29" i="7"/>
  <c r="L29" i="7"/>
  <c r="L28" i="7" s="1"/>
  <c r="M28" i="7"/>
  <c r="M26" i="7"/>
  <c r="L26" i="7"/>
  <c r="L25" i="7" s="1"/>
  <c r="M25" i="7"/>
  <c r="M23" i="7"/>
  <c r="L23" i="7"/>
  <c r="L22" i="7" s="1"/>
  <c r="L21" i="7" s="1"/>
  <c r="M22" i="7"/>
  <c r="M21" i="7" s="1"/>
  <c r="C22" i="7" l="1"/>
  <c r="C21" i="7" s="1"/>
  <c r="C23" i="7"/>
  <c r="C25" i="7"/>
  <c r="C26" i="7"/>
  <c r="C28" i="7"/>
  <c r="C29" i="7"/>
  <c r="C32" i="7"/>
  <c r="C34" i="7"/>
  <c r="F379" i="6"/>
  <c r="F378" i="6" s="1"/>
  <c r="E379" i="6"/>
  <c r="E378" i="6" s="1"/>
  <c r="D379" i="6"/>
  <c r="D378" i="6" s="1"/>
  <c r="F395" i="6"/>
  <c r="F396" i="6"/>
  <c r="E396" i="6"/>
  <c r="E395" i="6" s="1"/>
  <c r="D396" i="6"/>
  <c r="D395" i="6" s="1"/>
  <c r="F114" i="6"/>
  <c r="F113" i="6" s="1"/>
  <c r="E114" i="6"/>
  <c r="E113" i="6" s="1"/>
  <c r="D114" i="6"/>
  <c r="D113" i="6" s="1"/>
  <c r="F437" i="6"/>
  <c r="E437" i="6"/>
  <c r="D437" i="6"/>
  <c r="F327" i="6"/>
  <c r="F326" i="6" s="1"/>
  <c r="F325" i="6" s="1"/>
  <c r="E327" i="6"/>
  <c r="E326" i="6" s="1"/>
  <c r="E325" i="6" s="1"/>
  <c r="D327" i="6"/>
  <c r="D326" i="6" s="1"/>
  <c r="D325" i="6" s="1"/>
  <c r="F323" i="6"/>
  <c r="F322" i="6" s="1"/>
  <c r="F321" i="6" s="1"/>
  <c r="E323" i="6"/>
  <c r="E322" i="6" s="1"/>
  <c r="E321" i="6" s="1"/>
  <c r="D323" i="6"/>
  <c r="D322" i="6" s="1"/>
  <c r="D321" i="6" s="1"/>
  <c r="F286" i="6"/>
  <c r="F285" i="6" s="1"/>
  <c r="E286" i="6"/>
  <c r="E285" i="6" s="1"/>
  <c r="D286" i="6"/>
  <c r="D285" i="6" s="1"/>
  <c r="F553" i="6"/>
  <c r="F552" i="6" s="1"/>
  <c r="E553" i="6"/>
  <c r="E552" i="6" s="1"/>
  <c r="D553" i="6"/>
  <c r="D552" i="6" s="1"/>
  <c r="I652" i="5"/>
  <c r="I651" i="5" s="1"/>
  <c r="H652" i="5"/>
  <c r="H651" i="5" s="1"/>
  <c r="G652" i="5"/>
  <c r="G651" i="5" s="1"/>
  <c r="I529" i="5"/>
  <c r="I528" i="5" s="1"/>
  <c r="H529" i="5"/>
  <c r="H528" i="5" s="1"/>
  <c r="G529" i="5"/>
  <c r="G528" i="5" s="1"/>
  <c r="I508" i="5"/>
  <c r="I507" i="5" s="1"/>
  <c r="H508" i="5"/>
  <c r="H507" i="5" s="1"/>
  <c r="G508" i="5"/>
  <c r="G507" i="5" s="1"/>
  <c r="I444" i="5"/>
  <c r="H444" i="5"/>
  <c r="G444" i="5"/>
  <c r="I442" i="5"/>
  <c r="I441" i="5" s="1"/>
  <c r="H442" i="5"/>
  <c r="H441" i="5" s="1"/>
  <c r="G442" i="5"/>
  <c r="G441" i="5" s="1"/>
  <c r="G393" i="5"/>
  <c r="I293" i="5"/>
  <c r="I292" i="5" s="1"/>
  <c r="I291" i="5" s="1"/>
  <c r="H293" i="5"/>
  <c r="H292" i="5" s="1"/>
  <c r="H291" i="5" s="1"/>
  <c r="G293" i="5"/>
  <c r="G292" i="5" s="1"/>
  <c r="G291" i="5" s="1"/>
  <c r="I288" i="5"/>
  <c r="I287" i="5" s="1"/>
  <c r="I286" i="5" s="1"/>
  <c r="I285" i="5" s="1"/>
  <c r="H288" i="5"/>
  <c r="H287" i="5" s="1"/>
  <c r="H286" i="5" s="1"/>
  <c r="G288" i="5"/>
  <c r="G287" i="5" s="1"/>
  <c r="G286" i="5" s="1"/>
  <c r="I258" i="5"/>
  <c r="I257" i="5" s="1"/>
  <c r="H258" i="5"/>
  <c r="H257" i="5" s="1"/>
  <c r="G258" i="5"/>
  <c r="G257" i="5" s="1"/>
  <c r="H226" i="5"/>
  <c r="I227" i="5"/>
  <c r="I226" i="5" s="1"/>
  <c r="H227" i="5"/>
  <c r="G227" i="5"/>
  <c r="G226" i="5" s="1"/>
  <c r="H285" i="5" l="1"/>
  <c r="G285" i="5"/>
  <c r="C31" i="7"/>
  <c r="C18" i="7" s="1"/>
  <c r="H440" i="5"/>
  <c r="H439" i="5" s="1"/>
  <c r="I440" i="5"/>
  <c r="I439" i="5" s="1"/>
  <c r="G440" i="5"/>
  <c r="G439" i="5" s="1"/>
  <c r="H783" i="4"/>
  <c r="H782" i="4" s="1"/>
  <c r="G783" i="4"/>
  <c r="G782" i="4" s="1"/>
  <c r="F783" i="4"/>
  <c r="F782" i="4" s="1"/>
  <c r="H574" i="4"/>
  <c r="H573" i="4" s="1"/>
  <c r="G574" i="4"/>
  <c r="G573" i="4" s="1"/>
  <c r="F574" i="4"/>
  <c r="F573" i="4" s="1"/>
  <c r="H522" i="4"/>
  <c r="H521" i="4" s="1"/>
  <c r="G522" i="4"/>
  <c r="G521" i="4" s="1"/>
  <c r="F522" i="4"/>
  <c r="F521" i="4" s="1"/>
  <c r="H452" i="4"/>
  <c r="G452" i="4"/>
  <c r="F452" i="4"/>
  <c r="H450" i="4" l="1"/>
  <c r="H449" i="4" s="1"/>
  <c r="H448" i="4" s="1"/>
  <c r="H447" i="4" s="1"/>
  <c r="G450" i="4"/>
  <c r="G449" i="4" s="1"/>
  <c r="G448" i="4" s="1"/>
  <c r="G447" i="4" s="1"/>
  <c r="F450" i="4"/>
  <c r="F449" i="4" s="1"/>
  <c r="F448" i="4" s="1"/>
  <c r="F447" i="4" s="1"/>
  <c r="F380" i="4"/>
  <c r="H270" i="4"/>
  <c r="H269" i="4" s="1"/>
  <c r="G270" i="4"/>
  <c r="G269" i="4" s="1"/>
  <c r="H271" i="4"/>
  <c r="G271" i="4"/>
  <c r="F271" i="4"/>
  <c r="F270" i="4" s="1"/>
  <c r="F269" i="4" s="1"/>
  <c r="H267" i="4"/>
  <c r="H266" i="4" s="1"/>
  <c r="H265" i="4" s="1"/>
  <c r="H264" i="4" s="1"/>
  <c r="G267" i="4"/>
  <c r="G266" i="4" s="1"/>
  <c r="G265" i="4" s="1"/>
  <c r="F267" i="4"/>
  <c r="F266" i="4" s="1"/>
  <c r="F265" i="4" s="1"/>
  <c r="H233" i="4"/>
  <c r="H232" i="4" s="1"/>
  <c r="G233" i="4"/>
  <c r="G232" i="4" s="1"/>
  <c r="F233" i="4"/>
  <c r="F232" i="4" s="1"/>
  <c r="H207" i="4"/>
  <c r="H206" i="4" s="1"/>
  <c r="G207" i="4"/>
  <c r="G206" i="4" s="1"/>
  <c r="F207" i="4"/>
  <c r="F206" i="4" s="1"/>
  <c r="F264" i="4" l="1"/>
  <c r="G264" i="4"/>
  <c r="F414" i="6" l="1"/>
  <c r="F413" i="6" s="1"/>
  <c r="F412" i="6" s="1"/>
  <c r="E414" i="6"/>
  <c r="E413" i="6" s="1"/>
  <c r="E412" i="6" s="1"/>
  <c r="D414" i="6"/>
  <c r="D413" i="6" s="1"/>
  <c r="D412" i="6" s="1"/>
  <c r="I203" i="5"/>
  <c r="I202" i="5" s="1"/>
  <c r="I201" i="5" s="1"/>
  <c r="H203" i="5"/>
  <c r="H202" i="5" s="1"/>
  <c r="H201" i="5" s="1"/>
  <c r="G203" i="5"/>
  <c r="G202" i="5" s="1"/>
  <c r="G201" i="5" s="1"/>
  <c r="H179" i="4"/>
  <c r="H178" i="4" s="1"/>
  <c r="H177" i="4" s="1"/>
  <c r="G179" i="4"/>
  <c r="G178" i="4" s="1"/>
  <c r="G177" i="4" s="1"/>
  <c r="F179" i="4"/>
  <c r="F178" i="4" s="1"/>
  <c r="F177" i="4" s="1"/>
  <c r="F36" i="6"/>
  <c r="F35" i="6" s="1"/>
  <c r="E36" i="6"/>
  <c r="E35" i="6" s="1"/>
  <c r="D36" i="6"/>
  <c r="D35" i="6" s="1"/>
  <c r="I138" i="5"/>
  <c r="I137" i="5" s="1"/>
  <c r="I136" i="5" s="1"/>
  <c r="I135" i="5" s="1"/>
  <c r="H138" i="5"/>
  <c r="H137" i="5" s="1"/>
  <c r="H136" i="5" s="1"/>
  <c r="H135" i="5" s="1"/>
  <c r="G138" i="5"/>
  <c r="G137" i="5" s="1"/>
  <c r="G136" i="5" s="1"/>
  <c r="G135" i="5" s="1"/>
  <c r="H119" i="4"/>
  <c r="H118" i="4" s="1"/>
  <c r="H117" i="4" s="1"/>
  <c r="H116" i="4" s="1"/>
  <c r="G119" i="4"/>
  <c r="G118" i="4" s="1"/>
  <c r="G117" i="4" s="1"/>
  <c r="G116" i="4" s="1"/>
  <c r="F119" i="4"/>
  <c r="F118" i="4" s="1"/>
  <c r="F117" i="4" s="1"/>
  <c r="F116" i="4" s="1"/>
  <c r="F376" i="6"/>
  <c r="F375" i="6" s="1"/>
  <c r="E376" i="6"/>
  <c r="E375" i="6" s="1"/>
  <c r="D376" i="6"/>
  <c r="D375" i="6" s="1"/>
  <c r="I655" i="5"/>
  <c r="I654" i="5" s="1"/>
  <c r="H655" i="5"/>
  <c r="H654" i="5" s="1"/>
  <c r="G655" i="5"/>
  <c r="G654" i="5" s="1"/>
  <c r="H786" i="4"/>
  <c r="H785" i="4" s="1"/>
  <c r="G786" i="4"/>
  <c r="G785" i="4" s="1"/>
  <c r="F786" i="4"/>
  <c r="F785" i="4" s="1"/>
  <c r="F393" i="6"/>
  <c r="F392" i="6" s="1"/>
  <c r="E393" i="6"/>
  <c r="E392" i="6" s="1"/>
  <c r="D393" i="6"/>
  <c r="D392" i="6" s="1"/>
  <c r="I525" i="5"/>
  <c r="I526" i="5"/>
  <c r="H526" i="5"/>
  <c r="H525" i="5" s="1"/>
  <c r="G526" i="5"/>
  <c r="G525" i="5" s="1"/>
  <c r="H568" i="4"/>
  <c r="H567" i="4" s="1"/>
  <c r="G568" i="4"/>
  <c r="G567" i="4" s="1"/>
  <c r="F568" i="4"/>
  <c r="F567" i="4" s="1"/>
  <c r="F111" i="6"/>
  <c r="F110" i="6" s="1"/>
  <c r="E111" i="6"/>
  <c r="E110" i="6" s="1"/>
  <c r="D111" i="6"/>
  <c r="D110" i="6" s="1"/>
  <c r="I505" i="5"/>
  <c r="I504" i="5" s="1"/>
  <c r="H505" i="5"/>
  <c r="H504" i="5" s="1"/>
  <c r="G505" i="5"/>
  <c r="G504" i="5" s="1"/>
  <c r="G518" i="4"/>
  <c r="H519" i="4"/>
  <c r="H518" i="4" s="1"/>
  <c r="G519" i="4"/>
  <c r="F519" i="4"/>
  <c r="F518" i="4" s="1"/>
  <c r="F283" i="6"/>
  <c r="F282" i="6" s="1"/>
  <c r="E283" i="6"/>
  <c r="E282" i="6" s="1"/>
  <c r="D283" i="6"/>
  <c r="D282" i="6" s="1"/>
  <c r="I255" i="5"/>
  <c r="I254" i="5" s="1"/>
  <c r="H255" i="5"/>
  <c r="H254" i="5" s="1"/>
  <c r="G255" i="5"/>
  <c r="G254" i="5" s="1"/>
  <c r="H230" i="4"/>
  <c r="H229" i="4" s="1"/>
  <c r="G230" i="4"/>
  <c r="G229" i="4" s="1"/>
  <c r="F230" i="4"/>
  <c r="F229" i="4" s="1"/>
  <c r="F550" i="6"/>
  <c r="F549" i="6" s="1"/>
  <c r="E550" i="6"/>
  <c r="E549" i="6" s="1"/>
  <c r="D550" i="6"/>
  <c r="D549" i="6" s="1"/>
  <c r="I221" i="5"/>
  <c r="I220" i="5" s="1"/>
  <c r="H221" i="5"/>
  <c r="H220" i="5" s="1"/>
  <c r="G221" i="5"/>
  <c r="G220" i="5" s="1"/>
  <c r="H201" i="4"/>
  <c r="H200" i="4" s="1"/>
  <c r="G201" i="4"/>
  <c r="G200" i="4" s="1"/>
  <c r="F201" i="4"/>
  <c r="F200" i="4" s="1"/>
  <c r="F357" i="6"/>
  <c r="F356" i="6" s="1"/>
  <c r="E357" i="6"/>
  <c r="E356" i="6" s="1"/>
  <c r="D357" i="6"/>
  <c r="D356" i="6" s="1"/>
  <c r="I728" i="5"/>
  <c r="I727" i="5" s="1"/>
  <c r="H728" i="5"/>
  <c r="H727" i="5" s="1"/>
  <c r="G728" i="5"/>
  <c r="G727" i="5" s="1"/>
  <c r="H606" i="4"/>
  <c r="H607" i="4"/>
  <c r="G607" i="4"/>
  <c r="G606" i="4" s="1"/>
  <c r="F607" i="4"/>
  <c r="F606" i="4" s="1"/>
  <c r="E353" i="6"/>
  <c r="F354" i="6"/>
  <c r="F353" i="6" s="1"/>
  <c r="E354" i="6"/>
  <c r="D354" i="6"/>
  <c r="D353" i="6" s="1"/>
  <c r="I725" i="5"/>
  <c r="I724" i="5" s="1"/>
  <c r="H725" i="5"/>
  <c r="H724" i="5" s="1"/>
  <c r="G725" i="5"/>
  <c r="G724" i="5" s="1"/>
  <c r="H604" i="4"/>
  <c r="H603" i="4" s="1"/>
  <c r="G604" i="4"/>
  <c r="G603" i="4" s="1"/>
  <c r="F604" i="4"/>
  <c r="F603" i="4" s="1"/>
  <c r="F136" i="6" l="1"/>
  <c r="F135" i="6" s="1"/>
  <c r="E136" i="6"/>
  <c r="E135" i="6" s="1"/>
  <c r="D137" i="6"/>
  <c r="D136" i="6" s="1"/>
  <c r="D135" i="6" s="1"/>
  <c r="I669" i="5"/>
  <c r="I668" i="5" s="1"/>
  <c r="H669" i="5"/>
  <c r="H668" i="5" s="1"/>
  <c r="G670" i="5"/>
  <c r="G669" i="5" s="1"/>
  <c r="G668" i="5" s="1"/>
  <c r="H661" i="4"/>
  <c r="H660" i="4" s="1"/>
  <c r="G661" i="4"/>
  <c r="G660" i="4" s="1"/>
  <c r="F662" i="4"/>
  <c r="F661" i="4" s="1"/>
  <c r="F660" i="4" s="1"/>
  <c r="D39" i="1"/>
  <c r="D38" i="1"/>
  <c r="F134" i="6" l="1"/>
  <c r="F133" i="6" s="1"/>
  <c r="E134" i="6"/>
  <c r="E133" i="6" s="1"/>
  <c r="I667" i="5"/>
  <c r="I666" i="5" s="1"/>
  <c r="H667" i="5"/>
  <c r="H666" i="5" s="1"/>
  <c r="H657" i="4"/>
  <c r="G657" i="4"/>
  <c r="G656" i="4" s="1"/>
  <c r="F71" i="6"/>
  <c r="F70" i="6" s="1"/>
  <c r="F69" i="6" s="1"/>
  <c r="E71" i="6"/>
  <c r="E70" i="6" s="1"/>
  <c r="E69" i="6" s="1"/>
  <c r="D70" i="6"/>
  <c r="D69" i="6" s="1"/>
  <c r="D68" i="6" s="1"/>
  <c r="D61" i="6" s="1"/>
  <c r="I331" i="5"/>
  <c r="I330" i="5" s="1"/>
  <c r="I329" i="5" s="1"/>
  <c r="I325" i="5" s="1"/>
  <c r="H331" i="5"/>
  <c r="H330" i="5" s="1"/>
  <c r="H329" i="5" s="1"/>
  <c r="H325" i="5" s="1"/>
  <c r="G330" i="5"/>
  <c r="G329" i="5" s="1"/>
  <c r="G325" i="5" s="1"/>
  <c r="G318" i="5" s="1"/>
  <c r="H306" i="4"/>
  <c r="G306" i="4"/>
  <c r="G305" i="4" s="1"/>
  <c r="G304" i="4" s="1"/>
  <c r="G303" i="4" s="1"/>
  <c r="D373" i="6"/>
  <c r="D372" i="6" s="1"/>
  <c r="G610" i="5"/>
  <c r="G609" i="5" s="1"/>
  <c r="G605" i="5" s="1"/>
  <c r="F762" i="4"/>
  <c r="F761" i="4" s="1"/>
  <c r="F23" i="1"/>
  <c r="E23" i="1"/>
  <c r="D23" i="1"/>
  <c r="D22" i="1"/>
  <c r="D21" i="1" s="1"/>
  <c r="D25" i="1"/>
  <c r="F592" i="6"/>
  <c r="F591" i="6" s="1"/>
  <c r="E592" i="6"/>
  <c r="E591" i="6" s="1"/>
  <c r="D592" i="6"/>
  <c r="D591" i="6" s="1"/>
  <c r="F590" i="6"/>
  <c r="F589" i="6" s="1"/>
  <c r="F588" i="6" s="1"/>
  <c r="F587" i="6" s="1"/>
  <c r="E590" i="6"/>
  <c r="E589" i="6" s="1"/>
  <c r="E588" i="6" s="1"/>
  <c r="E587" i="6" s="1"/>
  <c r="D590" i="6"/>
  <c r="D589" i="6" s="1"/>
  <c r="D588" i="6" s="1"/>
  <c r="D587" i="6" s="1"/>
  <c r="F585" i="6"/>
  <c r="F584" i="6" s="1"/>
  <c r="E585" i="6"/>
  <c r="E584" i="6" s="1"/>
  <c r="D585" i="6"/>
  <c r="D584" i="6" s="1"/>
  <c r="F582" i="6"/>
  <c r="F581" i="6" s="1"/>
  <c r="E582" i="6"/>
  <c r="E581" i="6" s="1"/>
  <c r="D582" i="6"/>
  <c r="D581" i="6" s="1"/>
  <c r="F579" i="6"/>
  <c r="F578" i="6" s="1"/>
  <c r="F577" i="6" s="1"/>
  <c r="F576" i="6" s="1"/>
  <c r="E579" i="6"/>
  <c r="E578" i="6" s="1"/>
  <c r="E577" i="6" s="1"/>
  <c r="E576" i="6" s="1"/>
  <c r="D579" i="6"/>
  <c r="D578" i="6" s="1"/>
  <c r="D577" i="6" s="1"/>
  <c r="D576" i="6" s="1"/>
  <c r="F575" i="6"/>
  <c r="E575" i="6"/>
  <c r="D575" i="6"/>
  <c r="F573" i="6"/>
  <c r="E573" i="6"/>
  <c r="E572" i="6" s="1"/>
  <c r="E571" i="6" s="1"/>
  <c r="E570" i="6" s="1"/>
  <c r="D573" i="6"/>
  <c r="D572" i="6" s="1"/>
  <c r="D571" i="6" s="1"/>
  <c r="D570" i="6" s="1"/>
  <c r="F572" i="6"/>
  <c r="F571" i="6" s="1"/>
  <c r="F570" i="6" s="1"/>
  <c r="F568" i="6"/>
  <c r="F567" i="6" s="1"/>
  <c r="F566" i="6" s="1"/>
  <c r="F565" i="6" s="1"/>
  <c r="E568" i="6"/>
  <c r="E567" i="6" s="1"/>
  <c r="E566" i="6" s="1"/>
  <c r="E565" i="6" s="1"/>
  <c r="D568" i="6"/>
  <c r="D567" i="6" s="1"/>
  <c r="D566" i="6" s="1"/>
  <c r="D565" i="6" s="1"/>
  <c r="F563" i="6"/>
  <c r="F562" i="6" s="1"/>
  <c r="F561" i="6" s="1"/>
  <c r="E563" i="6"/>
  <c r="E562" i="6" s="1"/>
  <c r="E561" i="6" s="1"/>
  <c r="D563" i="6"/>
  <c r="D562" i="6" s="1"/>
  <c r="D561" i="6" s="1"/>
  <c r="F559" i="6"/>
  <c r="F558" i="6" s="1"/>
  <c r="E559" i="6"/>
  <c r="E558" i="6" s="1"/>
  <c r="D559" i="6"/>
  <c r="D558" i="6" s="1"/>
  <c r="F556" i="6"/>
  <c r="F555" i="6" s="1"/>
  <c r="E556" i="6"/>
  <c r="E555" i="6" s="1"/>
  <c r="D556" i="6"/>
  <c r="D555" i="6" s="1"/>
  <c r="F544" i="6"/>
  <c r="E544" i="6"/>
  <c r="D544" i="6"/>
  <c r="F542" i="6"/>
  <c r="E542" i="6"/>
  <c r="D542" i="6"/>
  <c r="F538" i="6"/>
  <c r="F537" i="6" s="1"/>
  <c r="E538" i="6"/>
  <c r="E537" i="6" s="1"/>
  <c r="D538" i="6"/>
  <c r="D537" i="6" s="1"/>
  <c r="F535" i="6"/>
  <c r="F534" i="6" s="1"/>
  <c r="E535" i="6"/>
  <c r="E534" i="6" s="1"/>
  <c r="D535" i="6"/>
  <c r="D534" i="6" s="1"/>
  <c r="F532" i="6"/>
  <c r="E532" i="6"/>
  <c r="D532" i="6"/>
  <c r="F530" i="6"/>
  <c r="E530" i="6"/>
  <c r="D530" i="6"/>
  <c r="F527" i="6"/>
  <c r="F526" i="6" s="1"/>
  <c r="F525" i="6" s="1"/>
  <c r="E527" i="6"/>
  <c r="E526" i="6" s="1"/>
  <c r="E525" i="6" s="1"/>
  <c r="D527" i="6"/>
  <c r="D526" i="6" s="1"/>
  <c r="D525" i="6" s="1"/>
  <c r="F523" i="6"/>
  <c r="E523" i="6"/>
  <c r="D523" i="6"/>
  <c r="F521" i="6"/>
  <c r="E521" i="6"/>
  <c r="D521" i="6"/>
  <c r="F519" i="6"/>
  <c r="F518" i="6" s="1"/>
  <c r="F517" i="6" s="1"/>
  <c r="E519" i="6"/>
  <c r="E518" i="6" s="1"/>
  <c r="E517" i="6" s="1"/>
  <c r="D519" i="6"/>
  <c r="D518" i="6" s="1"/>
  <c r="D517" i="6" s="1"/>
  <c r="F515" i="6"/>
  <c r="E515" i="6"/>
  <c r="D515" i="6"/>
  <c r="F513" i="6"/>
  <c r="F512" i="6" s="1"/>
  <c r="E513" i="6"/>
  <c r="E512" i="6" s="1"/>
  <c r="D513" i="6"/>
  <c r="D512" i="6" s="1"/>
  <c r="F511" i="6"/>
  <c r="F510" i="6" s="1"/>
  <c r="E511" i="6"/>
  <c r="E510" i="6" s="1"/>
  <c r="D511" i="6"/>
  <c r="D510" i="6" s="1"/>
  <c r="D507" i="6" s="1"/>
  <c r="F508" i="6"/>
  <c r="F507" i="6" s="1"/>
  <c r="E508" i="6"/>
  <c r="D508" i="6"/>
  <c r="F506" i="6"/>
  <c r="F505" i="6" s="1"/>
  <c r="E506" i="6"/>
  <c r="E505" i="6" s="1"/>
  <c r="D506" i="6"/>
  <c r="D505" i="6" s="1"/>
  <c r="F503" i="6"/>
  <c r="E503" i="6"/>
  <c r="D503" i="6"/>
  <c r="F501" i="6"/>
  <c r="F500" i="6" s="1"/>
  <c r="E501" i="6"/>
  <c r="E500" i="6" s="1"/>
  <c r="D501" i="6"/>
  <c r="D500" i="6" s="1"/>
  <c r="F499" i="6"/>
  <c r="F498" i="6" s="1"/>
  <c r="E499" i="6"/>
  <c r="E498" i="6" s="1"/>
  <c r="D499" i="6"/>
  <c r="D498" i="6" s="1"/>
  <c r="F496" i="6"/>
  <c r="E496" i="6"/>
  <c r="D496" i="6"/>
  <c r="F494" i="6"/>
  <c r="F493" i="6" s="1"/>
  <c r="E494" i="6"/>
  <c r="E493" i="6" s="1"/>
  <c r="D494" i="6"/>
  <c r="D493" i="6" s="1"/>
  <c r="F491" i="6"/>
  <c r="E491" i="6"/>
  <c r="D491" i="6"/>
  <c r="F489" i="6"/>
  <c r="F488" i="6" s="1"/>
  <c r="E489" i="6"/>
  <c r="E488" i="6" s="1"/>
  <c r="D489" i="6"/>
  <c r="D488" i="6" s="1"/>
  <c r="F486" i="6"/>
  <c r="E486" i="6"/>
  <c r="D486" i="6"/>
  <c r="F483" i="6"/>
  <c r="F482" i="6" s="1"/>
  <c r="E483" i="6"/>
  <c r="E482" i="6" s="1"/>
  <c r="D483" i="6"/>
  <c r="D482" i="6" s="1"/>
  <c r="F480" i="6"/>
  <c r="F479" i="6" s="1"/>
  <c r="E480" i="6"/>
  <c r="E479" i="6" s="1"/>
  <c r="D480" i="6"/>
  <c r="D479" i="6" s="1"/>
  <c r="F477" i="6"/>
  <c r="F476" i="6" s="1"/>
  <c r="E477" i="6"/>
  <c r="E476" i="6" s="1"/>
  <c r="D477" i="6"/>
  <c r="D476" i="6" s="1"/>
  <c r="F474" i="6"/>
  <c r="F473" i="6" s="1"/>
  <c r="E474" i="6"/>
  <c r="E473" i="6" s="1"/>
  <c r="D474" i="6"/>
  <c r="D473" i="6" s="1"/>
  <c r="F472" i="6"/>
  <c r="F471" i="6" s="1"/>
  <c r="E472" i="6"/>
  <c r="E471" i="6" s="1"/>
  <c r="D471" i="6"/>
  <c r="F469" i="6"/>
  <c r="E469" i="6"/>
  <c r="D469" i="6"/>
  <c r="F468" i="6"/>
  <c r="F467" i="6" s="1"/>
  <c r="E468" i="6"/>
  <c r="E467" i="6" s="1"/>
  <c r="D468" i="6"/>
  <c r="D467" i="6" s="1"/>
  <c r="F464" i="6"/>
  <c r="F463" i="6" s="1"/>
  <c r="E464" i="6"/>
  <c r="E463" i="6" s="1"/>
  <c r="D464" i="6"/>
  <c r="D463" i="6" s="1"/>
  <c r="F461" i="6"/>
  <c r="F460" i="6" s="1"/>
  <c r="E461" i="6"/>
  <c r="E460" i="6" s="1"/>
  <c r="D461" i="6"/>
  <c r="D460" i="6" s="1"/>
  <c r="F456" i="6"/>
  <c r="F455" i="6" s="1"/>
  <c r="E456" i="6"/>
  <c r="E455" i="6" s="1"/>
  <c r="D456" i="6"/>
  <c r="D455" i="6" s="1"/>
  <c r="F453" i="6"/>
  <c r="F452" i="6" s="1"/>
  <c r="E453" i="6"/>
  <c r="E452" i="6" s="1"/>
  <c r="D453" i="6"/>
  <c r="D452" i="6" s="1"/>
  <c r="F450" i="6"/>
  <c r="F449" i="6" s="1"/>
  <c r="E450" i="6"/>
  <c r="E449" i="6" s="1"/>
  <c r="D450" i="6"/>
  <c r="D449" i="6" s="1"/>
  <c r="F447" i="6"/>
  <c r="F446" i="6" s="1"/>
  <c r="E447" i="6"/>
  <c r="E446" i="6" s="1"/>
  <c r="D447" i="6"/>
  <c r="D446" i="6" s="1"/>
  <c r="F443" i="6"/>
  <c r="E443" i="6"/>
  <c r="D443" i="6"/>
  <c r="F441" i="6"/>
  <c r="E441" i="6"/>
  <c r="D441" i="6"/>
  <c r="F435" i="6"/>
  <c r="E435" i="6"/>
  <c r="D435" i="6"/>
  <c r="F433" i="6"/>
  <c r="E433" i="6"/>
  <c r="D433" i="6"/>
  <c r="F431" i="6"/>
  <c r="F430" i="6" s="1"/>
  <c r="F429" i="6" s="1"/>
  <c r="F428" i="6" s="1"/>
  <c r="E431" i="6"/>
  <c r="E430" i="6" s="1"/>
  <c r="E429" i="6" s="1"/>
  <c r="E428" i="6" s="1"/>
  <c r="D431" i="6"/>
  <c r="D430" i="6" s="1"/>
  <c r="D429" i="6" s="1"/>
  <c r="D428" i="6" s="1"/>
  <c r="F426" i="6"/>
  <c r="F425" i="6" s="1"/>
  <c r="F424" i="6" s="1"/>
  <c r="E426" i="6"/>
  <c r="E425" i="6" s="1"/>
  <c r="E424" i="6" s="1"/>
  <c r="D426" i="6"/>
  <c r="D425" i="6" s="1"/>
  <c r="D424" i="6" s="1"/>
  <c r="F422" i="6"/>
  <c r="F421" i="6" s="1"/>
  <c r="F420" i="6" s="1"/>
  <c r="E422" i="6"/>
  <c r="E421" i="6" s="1"/>
  <c r="E420" i="6" s="1"/>
  <c r="D422" i="6"/>
  <c r="D421" i="6" s="1"/>
  <c r="D420" i="6" s="1"/>
  <c r="F418" i="6"/>
  <c r="F417" i="6" s="1"/>
  <c r="F416" i="6" s="1"/>
  <c r="E418" i="6"/>
  <c r="E417" i="6" s="1"/>
  <c r="E416" i="6" s="1"/>
  <c r="D418" i="6"/>
  <c r="F410" i="6"/>
  <c r="F409" i="6" s="1"/>
  <c r="F408" i="6" s="1"/>
  <c r="E410" i="6"/>
  <c r="E409" i="6" s="1"/>
  <c r="E408" i="6" s="1"/>
  <c r="D410" i="6"/>
  <c r="D409" i="6" s="1"/>
  <c r="D408" i="6" s="1"/>
  <c r="F405" i="6"/>
  <c r="F404" i="6" s="1"/>
  <c r="E405" i="6"/>
  <c r="E404" i="6" s="1"/>
  <c r="D405" i="6"/>
  <c r="D404" i="6" s="1"/>
  <c r="F402" i="6"/>
  <c r="F401" i="6" s="1"/>
  <c r="E402" i="6"/>
  <c r="E401" i="6" s="1"/>
  <c r="D402" i="6"/>
  <c r="D401" i="6" s="1"/>
  <c r="D388" i="6" s="1"/>
  <c r="F399" i="6"/>
  <c r="F398" i="6" s="1"/>
  <c r="E399" i="6"/>
  <c r="E398" i="6" s="1"/>
  <c r="D399" i="6"/>
  <c r="D398" i="6" s="1"/>
  <c r="F373" i="6"/>
  <c r="F372" i="6" s="1"/>
  <c r="E373" i="6"/>
  <c r="E372" i="6" s="1"/>
  <c r="F368" i="6"/>
  <c r="F367" i="6" s="1"/>
  <c r="E368" i="6"/>
  <c r="E367" i="6" s="1"/>
  <c r="D368" i="6"/>
  <c r="D367" i="6" s="1"/>
  <c r="F365" i="6"/>
  <c r="F364" i="6" s="1"/>
  <c r="E365" i="6"/>
  <c r="E364" i="6" s="1"/>
  <c r="D365" i="6"/>
  <c r="D364" i="6" s="1"/>
  <c r="F361" i="6"/>
  <c r="F360" i="6" s="1"/>
  <c r="F359" i="6" s="1"/>
  <c r="E361" i="6"/>
  <c r="E360" i="6" s="1"/>
  <c r="E359" i="6" s="1"/>
  <c r="D361" i="6"/>
  <c r="D360" i="6" s="1"/>
  <c r="D359" i="6" s="1"/>
  <c r="F349" i="6"/>
  <c r="E349" i="6"/>
  <c r="D349" i="6"/>
  <c r="F347" i="6"/>
  <c r="E347" i="6"/>
  <c r="D347" i="6"/>
  <c r="F336" i="6"/>
  <c r="F335" i="6" s="1"/>
  <c r="F334" i="6" s="1"/>
  <c r="F329" i="6" s="1"/>
  <c r="E336" i="6"/>
  <c r="E335" i="6" s="1"/>
  <c r="E334" i="6" s="1"/>
  <c r="E329" i="6" s="1"/>
  <c r="D336" i="6"/>
  <c r="D335" i="6" s="1"/>
  <c r="F332" i="6"/>
  <c r="F331" i="6" s="1"/>
  <c r="F330" i="6" s="1"/>
  <c r="E332" i="6"/>
  <c r="E331" i="6" s="1"/>
  <c r="E330" i="6" s="1"/>
  <c r="D332" i="6"/>
  <c r="D331" i="6" s="1"/>
  <c r="D330" i="6" s="1"/>
  <c r="F319" i="6"/>
  <c r="F318" i="6" s="1"/>
  <c r="F317" i="6" s="1"/>
  <c r="E319" i="6"/>
  <c r="E318" i="6" s="1"/>
  <c r="E317" i="6" s="1"/>
  <c r="D319" i="6"/>
  <c r="D318" i="6" s="1"/>
  <c r="D317" i="6" s="1"/>
  <c r="F315" i="6"/>
  <c r="F314" i="6" s="1"/>
  <c r="E315" i="6"/>
  <c r="E314" i="6" s="1"/>
  <c r="D315" i="6"/>
  <c r="D314" i="6" s="1"/>
  <c r="F313" i="6"/>
  <c r="F312" i="6" s="1"/>
  <c r="F311" i="6" s="1"/>
  <c r="F310" i="6" s="1"/>
  <c r="E313" i="6"/>
  <c r="E312" i="6" s="1"/>
  <c r="E311" i="6" s="1"/>
  <c r="E310" i="6" s="1"/>
  <c r="D312" i="6"/>
  <c r="D311" i="6" s="1"/>
  <c r="D310" i="6" s="1"/>
  <c r="F307" i="6"/>
  <c r="F306" i="6" s="1"/>
  <c r="E307" i="6"/>
  <c r="E306" i="6" s="1"/>
  <c r="D307" i="6"/>
  <c r="D306" i="6" s="1"/>
  <c r="F304" i="6"/>
  <c r="F303" i="6" s="1"/>
  <c r="E304" i="6"/>
  <c r="E303" i="6" s="1"/>
  <c r="D304" i="6"/>
  <c r="D303" i="6" s="1"/>
  <c r="F300" i="6"/>
  <c r="F299" i="6" s="1"/>
  <c r="F298" i="6" s="1"/>
  <c r="E300" i="6"/>
  <c r="E299" i="6" s="1"/>
  <c r="E298" i="6" s="1"/>
  <c r="D300" i="6"/>
  <c r="D299" i="6" s="1"/>
  <c r="D298" i="6" s="1"/>
  <c r="F296" i="6"/>
  <c r="F295" i="6" s="1"/>
  <c r="F294" i="6" s="1"/>
  <c r="E296" i="6"/>
  <c r="E295" i="6" s="1"/>
  <c r="E294" i="6" s="1"/>
  <c r="D296" i="6"/>
  <c r="D295" i="6" s="1"/>
  <c r="D294" i="6" s="1"/>
  <c r="F292" i="6"/>
  <c r="F291" i="6" s="1"/>
  <c r="F290" i="6" s="1"/>
  <c r="E292" i="6"/>
  <c r="E291" i="6" s="1"/>
  <c r="E290" i="6" s="1"/>
  <c r="D292" i="6"/>
  <c r="D291" i="6" s="1"/>
  <c r="D290" i="6" s="1"/>
  <c r="F288" i="6"/>
  <c r="E288" i="6"/>
  <c r="D288" i="6"/>
  <c r="F280" i="6"/>
  <c r="E280" i="6"/>
  <c r="E279" i="6" s="1"/>
  <c r="D280" i="6"/>
  <c r="F277" i="6"/>
  <c r="F276" i="6" s="1"/>
  <c r="E277" i="6"/>
  <c r="E276" i="6" s="1"/>
  <c r="D277" i="6"/>
  <c r="D276" i="6" s="1"/>
  <c r="F262" i="6"/>
  <c r="F261" i="6" s="1"/>
  <c r="F260" i="6" s="1"/>
  <c r="F259" i="6" s="1"/>
  <c r="E262" i="6"/>
  <c r="E261" i="6" s="1"/>
  <c r="E260" i="6" s="1"/>
  <c r="E259" i="6" s="1"/>
  <c r="D262" i="6"/>
  <c r="D261" i="6" s="1"/>
  <c r="D260" i="6" s="1"/>
  <c r="D259" i="6" s="1"/>
  <c r="F258" i="6"/>
  <c r="F257" i="6" s="1"/>
  <c r="E258" i="6"/>
  <c r="E257" i="6" s="1"/>
  <c r="D258" i="6"/>
  <c r="D257" i="6" s="1"/>
  <c r="F253" i="6"/>
  <c r="F252" i="6" s="1"/>
  <c r="F251" i="6" s="1"/>
  <c r="E253" i="6"/>
  <c r="E252" i="6" s="1"/>
  <c r="E251" i="6" s="1"/>
  <c r="D253" i="6"/>
  <c r="D252" i="6" s="1"/>
  <c r="D251" i="6" s="1"/>
  <c r="F249" i="6"/>
  <c r="F248" i="6" s="1"/>
  <c r="F247" i="6" s="1"/>
  <c r="E249" i="6"/>
  <c r="E248" i="6" s="1"/>
  <c r="E247" i="6" s="1"/>
  <c r="D249" i="6"/>
  <c r="D248" i="6" s="1"/>
  <c r="D247" i="6" s="1"/>
  <c r="F245" i="6"/>
  <c r="F244" i="6" s="1"/>
  <c r="F243" i="6" s="1"/>
  <c r="E245" i="6"/>
  <c r="E244" i="6" s="1"/>
  <c r="E243" i="6" s="1"/>
  <c r="D245" i="6"/>
  <c r="D244" i="6" s="1"/>
  <c r="D243" i="6" s="1"/>
  <c r="F241" i="6"/>
  <c r="F240" i="6" s="1"/>
  <c r="F239" i="6" s="1"/>
  <c r="E241" i="6"/>
  <c r="E240" i="6" s="1"/>
  <c r="E239" i="6" s="1"/>
  <c r="D241" i="6"/>
  <c r="D240" i="6" s="1"/>
  <c r="D239" i="6" s="1"/>
  <c r="F237" i="6"/>
  <c r="F236" i="6" s="1"/>
  <c r="F235" i="6" s="1"/>
  <c r="E237" i="6"/>
  <c r="E236" i="6" s="1"/>
  <c r="E235" i="6" s="1"/>
  <c r="D237" i="6"/>
  <c r="D236" i="6" s="1"/>
  <c r="D235" i="6" s="1"/>
  <c r="F232" i="6"/>
  <c r="F231" i="6" s="1"/>
  <c r="F230" i="6" s="1"/>
  <c r="E232" i="6"/>
  <c r="E231" i="6" s="1"/>
  <c r="E230" i="6" s="1"/>
  <c r="D232" i="6"/>
  <c r="D231" i="6" s="1"/>
  <c r="F228" i="6"/>
  <c r="F227" i="6" s="1"/>
  <c r="F226" i="6" s="1"/>
  <c r="E228" i="6"/>
  <c r="E227" i="6" s="1"/>
  <c r="E226" i="6" s="1"/>
  <c r="D228" i="6"/>
  <c r="D227" i="6" s="1"/>
  <c r="D226" i="6" s="1"/>
  <c r="F223" i="6"/>
  <c r="F222" i="6" s="1"/>
  <c r="F221" i="6" s="1"/>
  <c r="E223" i="6"/>
  <c r="E222" i="6" s="1"/>
  <c r="E221" i="6" s="1"/>
  <c r="D223" i="6"/>
  <c r="D222" i="6" s="1"/>
  <c r="D221" i="6" s="1"/>
  <c r="F219" i="6"/>
  <c r="F218" i="6" s="1"/>
  <c r="F217" i="6" s="1"/>
  <c r="E219" i="6"/>
  <c r="E218" i="6" s="1"/>
  <c r="E217" i="6" s="1"/>
  <c r="D219" i="6"/>
  <c r="D218" i="6" s="1"/>
  <c r="D217" i="6" s="1"/>
  <c r="F215" i="6"/>
  <c r="F214" i="6" s="1"/>
  <c r="F213" i="6" s="1"/>
  <c r="E215" i="6"/>
  <c r="E214" i="6" s="1"/>
  <c r="E213" i="6" s="1"/>
  <c r="D215" i="6"/>
  <c r="D214" i="6" s="1"/>
  <c r="D213" i="6" s="1"/>
  <c r="F212" i="6"/>
  <c r="F211" i="6" s="1"/>
  <c r="F210" i="6" s="1"/>
  <c r="F209" i="6" s="1"/>
  <c r="E212" i="6"/>
  <c r="E211" i="6" s="1"/>
  <c r="E210" i="6" s="1"/>
  <c r="E209" i="6" s="1"/>
  <c r="D212" i="6"/>
  <c r="D211" i="6" s="1"/>
  <c r="D210" i="6" s="1"/>
  <c r="D209" i="6" s="1"/>
  <c r="F207" i="6"/>
  <c r="E207" i="6"/>
  <c r="D207" i="6"/>
  <c r="F206" i="6"/>
  <c r="F205" i="6" s="1"/>
  <c r="E206" i="6"/>
  <c r="E205" i="6" s="1"/>
  <c r="D206" i="6"/>
  <c r="D205" i="6" s="1"/>
  <c r="F201" i="6"/>
  <c r="F200" i="6" s="1"/>
  <c r="F199" i="6" s="1"/>
  <c r="E201" i="6"/>
  <c r="E200" i="6" s="1"/>
  <c r="E199" i="6" s="1"/>
  <c r="D201" i="6"/>
  <c r="D200" i="6" s="1"/>
  <c r="D199" i="6" s="1"/>
  <c r="F197" i="6"/>
  <c r="E197" i="6"/>
  <c r="D197" i="6"/>
  <c r="F196" i="6"/>
  <c r="F195" i="6" s="1"/>
  <c r="E196" i="6"/>
  <c r="E195" i="6" s="1"/>
  <c r="D196" i="6"/>
  <c r="D195" i="6" s="1"/>
  <c r="F191" i="6"/>
  <c r="F190" i="6" s="1"/>
  <c r="F189" i="6" s="1"/>
  <c r="E191" i="6"/>
  <c r="E190" i="6" s="1"/>
  <c r="E189" i="6" s="1"/>
  <c r="D191" i="6"/>
  <c r="D190" i="6" s="1"/>
  <c r="D189" i="6" s="1"/>
  <c r="F170" i="6"/>
  <c r="F169" i="6" s="1"/>
  <c r="F168" i="6" s="1"/>
  <c r="E170" i="6"/>
  <c r="E169" i="6" s="1"/>
  <c r="E168" i="6" s="1"/>
  <c r="D170" i="6"/>
  <c r="D169" i="6" s="1"/>
  <c r="D168" i="6" s="1"/>
  <c r="F166" i="6"/>
  <c r="F165" i="6" s="1"/>
  <c r="F164" i="6" s="1"/>
  <c r="E166" i="6"/>
  <c r="E165" i="6" s="1"/>
  <c r="E164" i="6" s="1"/>
  <c r="D166" i="6"/>
  <c r="D165" i="6" s="1"/>
  <c r="D164" i="6" s="1"/>
  <c r="F162" i="6"/>
  <c r="E162" i="6"/>
  <c r="D162" i="6"/>
  <c r="F161" i="6"/>
  <c r="F160" i="6" s="1"/>
  <c r="E161" i="6"/>
  <c r="E160" i="6" s="1"/>
  <c r="D160" i="6"/>
  <c r="F156" i="6"/>
  <c r="F155" i="6" s="1"/>
  <c r="F154" i="6" s="1"/>
  <c r="E156" i="6"/>
  <c r="E155" i="6" s="1"/>
  <c r="E154" i="6" s="1"/>
  <c r="D156" i="6"/>
  <c r="D155" i="6" s="1"/>
  <c r="D154" i="6" s="1"/>
  <c r="F151" i="6"/>
  <c r="F150" i="6" s="1"/>
  <c r="F149" i="6" s="1"/>
  <c r="E151" i="6"/>
  <c r="E150" i="6" s="1"/>
  <c r="E149" i="6" s="1"/>
  <c r="D151" i="6"/>
  <c r="D150" i="6" s="1"/>
  <c r="D149" i="6" s="1"/>
  <c r="F144" i="6"/>
  <c r="F143" i="6" s="1"/>
  <c r="E144" i="6"/>
  <c r="E143" i="6" s="1"/>
  <c r="D144" i="6"/>
  <c r="D143" i="6" s="1"/>
  <c r="F141" i="6"/>
  <c r="F140" i="6" s="1"/>
  <c r="E141" i="6"/>
  <c r="E140" i="6" s="1"/>
  <c r="D141" i="6"/>
  <c r="D140" i="6" s="1"/>
  <c r="F138" i="6"/>
  <c r="E138" i="6"/>
  <c r="D138" i="6"/>
  <c r="D133" i="6"/>
  <c r="F123" i="6"/>
  <c r="F122" i="6" s="1"/>
  <c r="E123" i="6"/>
  <c r="E122" i="6" s="1"/>
  <c r="D123" i="6"/>
  <c r="D122" i="6" s="1"/>
  <c r="F120" i="6"/>
  <c r="F119" i="6" s="1"/>
  <c r="E120" i="6"/>
  <c r="E119" i="6" s="1"/>
  <c r="D120" i="6"/>
  <c r="D119" i="6" s="1"/>
  <c r="F117" i="6"/>
  <c r="F116" i="6" s="1"/>
  <c r="E117" i="6"/>
  <c r="E116" i="6" s="1"/>
  <c r="D117" i="6"/>
  <c r="D116" i="6" s="1"/>
  <c r="F108" i="6"/>
  <c r="F107" i="6" s="1"/>
  <c r="E108" i="6"/>
  <c r="E107" i="6" s="1"/>
  <c r="D108" i="6"/>
  <c r="D107" i="6" s="1"/>
  <c r="F100" i="6"/>
  <c r="F99" i="6" s="1"/>
  <c r="F98" i="6" s="1"/>
  <c r="E100" i="6"/>
  <c r="E99" i="6" s="1"/>
  <c r="E98" i="6" s="1"/>
  <c r="D100" i="6"/>
  <c r="D99" i="6" s="1"/>
  <c r="D98" i="6" s="1"/>
  <c r="F97" i="6"/>
  <c r="F96" i="6" s="1"/>
  <c r="F95" i="6" s="1"/>
  <c r="F94" i="6" s="1"/>
  <c r="E97" i="6"/>
  <c r="E96" i="6" s="1"/>
  <c r="E95" i="6" s="1"/>
  <c r="E94" i="6" s="1"/>
  <c r="D96" i="6"/>
  <c r="D95" i="6" s="1"/>
  <c r="D94" i="6" s="1"/>
  <c r="F92" i="6"/>
  <c r="F91" i="6" s="1"/>
  <c r="F90" i="6" s="1"/>
  <c r="E92" i="6"/>
  <c r="E91" i="6" s="1"/>
  <c r="E90" i="6" s="1"/>
  <c r="D92" i="6"/>
  <c r="D91" i="6" s="1"/>
  <c r="D90" i="6" s="1"/>
  <c r="F88" i="6"/>
  <c r="F87" i="6" s="1"/>
  <c r="F86" i="6" s="1"/>
  <c r="E88" i="6"/>
  <c r="E87" i="6" s="1"/>
  <c r="E86" i="6" s="1"/>
  <c r="D88" i="6"/>
  <c r="D87" i="6" s="1"/>
  <c r="D86" i="6" s="1"/>
  <c r="F84" i="6"/>
  <c r="F81" i="6" s="1"/>
  <c r="F80" i="6" s="1"/>
  <c r="E84" i="6"/>
  <c r="E81" i="6" s="1"/>
  <c r="E80" i="6" s="1"/>
  <c r="D84" i="6"/>
  <c r="D81" i="6" s="1"/>
  <c r="D80" i="6" s="1"/>
  <c r="F83" i="6"/>
  <c r="F82" i="6" s="1"/>
  <c r="E83" i="6"/>
  <c r="E82" i="6" s="1"/>
  <c r="D83" i="6"/>
  <c r="D82" i="6" s="1"/>
  <c r="F77" i="6"/>
  <c r="F76" i="6" s="1"/>
  <c r="F75" i="6" s="1"/>
  <c r="E77" i="6"/>
  <c r="E76" i="6" s="1"/>
  <c r="E75" i="6" s="1"/>
  <c r="D77" i="6"/>
  <c r="D76" i="6" s="1"/>
  <c r="D75" i="6" s="1"/>
  <c r="F59" i="6"/>
  <c r="F58" i="6" s="1"/>
  <c r="F57" i="6" s="1"/>
  <c r="E59" i="6"/>
  <c r="E58" i="6" s="1"/>
  <c r="E57" i="6" s="1"/>
  <c r="D59" i="6"/>
  <c r="D58" i="6" s="1"/>
  <c r="D57" i="6" s="1"/>
  <c r="F55" i="6"/>
  <c r="F54" i="6" s="1"/>
  <c r="F53" i="6" s="1"/>
  <c r="E55" i="6"/>
  <c r="E54" i="6" s="1"/>
  <c r="E53" i="6" s="1"/>
  <c r="D55" i="6"/>
  <c r="D54" i="6" s="1"/>
  <c r="D53" i="6" s="1"/>
  <c r="F51" i="6"/>
  <c r="F50" i="6" s="1"/>
  <c r="F49" i="6" s="1"/>
  <c r="F48" i="6" s="1"/>
  <c r="F47" i="6" s="1"/>
  <c r="E51" i="6"/>
  <c r="E50" i="6" s="1"/>
  <c r="E49" i="6" s="1"/>
  <c r="E48" i="6" s="1"/>
  <c r="E47" i="6" s="1"/>
  <c r="D51" i="6"/>
  <c r="D50" i="6" s="1"/>
  <c r="D49" i="6" s="1"/>
  <c r="D48" i="6" s="1"/>
  <c r="D47" i="6" s="1"/>
  <c r="F45" i="6"/>
  <c r="F44" i="6" s="1"/>
  <c r="F43" i="6" s="1"/>
  <c r="E45" i="6"/>
  <c r="E44" i="6" s="1"/>
  <c r="E43" i="6" s="1"/>
  <c r="D45" i="6"/>
  <c r="D44" i="6" s="1"/>
  <c r="D43" i="6" s="1"/>
  <c r="F41" i="6"/>
  <c r="F40" i="6" s="1"/>
  <c r="F39" i="6" s="1"/>
  <c r="E41" i="6"/>
  <c r="E40" i="6" s="1"/>
  <c r="E39" i="6" s="1"/>
  <c r="D41" i="6"/>
  <c r="D40" i="6" s="1"/>
  <c r="D39" i="6" s="1"/>
  <c r="F33" i="6"/>
  <c r="F32" i="6" s="1"/>
  <c r="F31" i="6" s="1"/>
  <c r="E33" i="6"/>
  <c r="E32" i="6" s="1"/>
  <c r="E31" i="6" s="1"/>
  <c r="D33" i="6"/>
  <c r="D32" i="6" s="1"/>
  <c r="D31" i="6" s="1"/>
  <c r="F30" i="6"/>
  <c r="F29" i="6" s="1"/>
  <c r="F28" i="6" s="1"/>
  <c r="F27" i="6" s="1"/>
  <c r="F26" i="6" s="1"/>
  <c r="E30" i="6"/>
  <c r="E29" i="6" s="1"/>
  <c r="E28" i="6" s="1"/>
  <c r="E27" i="6" s="1"/>
  <c r="E26" i="6" s="1"/>
  <c r="D30" i="6"/>
  <c r="D29" i="6" s="1"/>
  <c r="D28" i="6" s="1"/>
  <c r="D27" i="6" s="1"/>
  <c r="D26" i="6" s="1"/>
  <c r="F25" i="6"/>
  <c r="F24" i="6" s="1"/>
  <c r="F23" i="6" s="1"/>
  <c r="F22" i="6" s="1"/>
  <c r="E25" i="6"/>
  <c r="E24" i="6" s="1"/>
  <c r="E23" i="6" s="1"/>
  <c r="E22" i="6" s="1"/>
  <c r="D25" i="6"/>
  <c r="D24" i="6" s="1"/>
  <c r="D23" i="6" s="1"/>
  <c r="D22" i="6" s="1"/>
  <c r="F21" i="6"/>
  <c r="F20" i="6" s="1"/>
  <c r="F19" i="6" s="1"/>
  <c r="F18" i="6" s="1"/>
  <c r="E21" i="6"/>
  <c r="E20" i="6" s="1"/>
  <c r="E19" i="6" s="1"/>
  <c r="E18" i="6" s="1"/>
  <c r="D21" i="6"/>
  <c r="D20" i="6" s="1"/>
  <c r="D19" i="6" s="1"/>
  <c r="D18" i="6" s="1"/>
  <c r="F16" i="6"/>
  <c r="F15" i="6" s="1"/>
  <c r="F14" i="6" s="1"/>
  <c r="E16" i="6"/>
  <c r="E15" i="6" s="1"/>
  <c r="E14" i="6" s="1"/>
  <c r="D16" i="6"/>
  <c r="D15" i="6" s="1"/>
  <c r="D14" i="6" s="1"/>
  <c r="G791" i="5"/>
  <c r="G789" i="5"/>
  <c r="G786" i="5"/>
  <c r="G785" i="5" s="1"/>
  <c r="I777" i="5"/>
  <c r="I776" i="5" s="1"/>
  <c r="I772" i="5" s="1"/>
  <c r="H777" i="5"/>
  <c r="H776" i="5" s="1"/>
  <c r="H772" i="5" s="1"/>
  <c r="G777" i="5"/>
  <c r="G776" i="5" s="1"/>
  <c r="G772" i="5" s="1"/>
  <c r="G770" i="5"/>
  <c r="G769" i="5" s="1"/>
  <c r="G768" i="5" s="1"/>
  <c r="I766" i="5"/>
  <c r="H766" i="5"/>
  <c r="G766" i="5"/>
  <c r="I764" i="5"/>
  <c r="H764" i="5"/>
  <c r="G764" i="5"/>
  <c r="I760" i="5"/>
  <c r="I759" i="5" s="1"/>
  <c r="I758" i="5" s="1"/>
  <c r="H760" i="5"/>
  <c r="H759" i="5" s="1"/>
  <c r="H758" i="5" s="1"/>
  <c r="G760" i="5"/>
  <c r="G759" i="5" s="1"/>
  <c r="G758" i="5" s="1"/>
  <c r="G752" i="5"/>
  <c r="G751" i="5" s="1"/>
  <c r="G750" i="5"/>
  <c r="G749" i="5" s="1"/>
  <c r="G748" i="5" s="1"/>
  <c r="G747" i="5" s="1"/>
  <c r="G745" i="5"/>
  <c r="G744" i="5" s="1"/>
  <c r="I742" i="5"/>
  <c r="I741" i="5" s="1"/>
  <c r="H742" i="5"/>
  <c r="H741" i="5" s="1"/>
  <c r="G742" i="5"/>
  <c r="G741" i="5" s="1"/>
  <c r="I739" i="5"/>
  <c r="I738" i="5" s="1"/>
  <c r="H739" i="5"/>
  <c r="H738" i="5" s="1"/>
  <c r="G739" i="5"/>
  <c r="G738" i="5" s="1"/>
  <c r="G737" i="5" s="1"/>
  <c r="I735" i="5"/>
  <c r="I734" i="5" s="1"/>
  <c r="I733" i="5" s="1"/>
  <c r="H735" i="5"/>
  <c r="H734" i="5" s="1"/>
  <c r="H733" i="5" s="1"/>
  <c r="G735" i="5"/>
  <c r="G734" i="5" s="1"/>
  <c r="G733" i="5" s="1"/>
  <c r="G720" i="5"/>
  <c r="I718" i="5"/>
  <c r="I717" i="5" s="1"/>
  <c r="I716" i="5" s="1"/>
  <c r="H718" i="5"/>
  <c r="H717" i="5" s="1"/>
  <c r="H716" i="5" s="1"/>
  <c r="G718" i="5"/>
  <c r="I713" i="5"/>
  <c r="I712" i="5" s="1"/>
  <c r="I711" i="5" s="1"/>
  <c r="I710" i="5" s="1"/>
  <c r="H713" i="5"/>
  <c r="H712" i="5" s="1"/>
  <c r="H711" i="5" s="1"/>
  <c r="H710" i="5" s="1"/>
  <c r="G713" i="5"/>
  <c r="G712" i="5" s="1"/>
  <c r="G711" i="5" s="1"/>
  <c r="G710" i="5" s="1"/>
  <c r="G706" i="5"/>
  <c r="G705" i="5" s="1"/>
  <c r="G704" i="5" s="1"/>
  <c r="G703" i="5" s="1"/>
  <c r="G702" i="5" s="1"/>
  <c r="I701" i="5"/>
  <c r="I700" i="5" s="1"/>
  <c r="I699" i="5" s="1"/>
  <c r="I698" i="5" s="1"/>
  <c r="I697" i="5" s="1"/>
  <c r="H701" i="5"/>
  <c r="H700" i="5" s="1"/>
  <c r="H699" i="5" s="1"/>
  <c r="H698" i="5" s="1"/>
  <c r="H697" i="5" s="1"/>
  <c r="G701" i="5"/>
  <c r="G700" i="5" s="1"/>
  <c r="G699" i="5" s="1"/>
  <c r="G698" i="5" s="1"/>
  <c r="G697" i="5" s="1"/>
  <c r="I695" i="5"/>
  <c r="I694" i="5" s="1"/>
  <c r="I693" i="5" s="1"/>
  <c r="I692" i="5" s="1"/>
  <c r="I691" i="5" s="1"/>
  <c r="H695" i="5"/>
  <c r="H694" i="5" s="1"/>
  <c r="H693" i="5" s="1"/>
  <c r="H692" i="5" s="1"/>
  <c r="H691" i="5" s="1"/>
  <c r="G695" i="5"/>
  <c r="G694" i="5" s="1"/>
  <c r="G693" i="5" s="1"/>
  <c r="G692" i="5" s="1"/>
  <c r="G691" i="5" s="1"/>
  <c r="I689" i="5"/>
  <c r="I688" i="5" s="1"/>
  <c r="I687" i="5" s="1"/>
  <c r="H689" i="5"/>
  <c r="H688" i="5" s="1"/>
  <c r="H687" i="5" s="1"/>
  <c r="G689" i="5"/>
  <c r="G688" i="5" s="1"/>
  <c r="G687" i="5" s="1"/>
  <c r="I677" i="5"/>
  <c r="I676" i="5" s="1"/>
  <c r="H677" i="5"/>
  <c r="H676" i="5" s="1"/>
  <c r="G677" i="5"/>
  <c r="G676" i="5" s="1"/>
  <c r="I674" i="5"/>
  <c r="I673" i="5" s="1"/>
  <c r="H674" i="5"/>
  <c r="H673" i="5" s="1"/>
  <c r="G674" i="5"/>
  <c r="G673" i="5" s="1"/>
  <c r="I671" i="5"/>
  <c r="H671" i="5"/>
  <c r="G671" i="5"/>
  <c r="G666" i="5"/>
  <c r="G649" i="5"/>
  <c r="G648" i="5" s="1"/>
  <c r="G647" i="5" s="1"/>
  <c r="G646" i="5" s="1"/>
  <c r="G645" i="5" s="1"/>
  <c r="G643" i="5"/>
  <c r="G642" i="5" s="1"/>
  <c r="G641" i="5" s="1"/>
  <c r="G639" i="5"/>
  <c r="G638" i="5" s="1"/>
  <c r="G637" i="5" s="1"/>
  <c r="G636" i="5"/>
  <c r="G635" i="5" s="1"/>
  <c r="G634" i="5" s="1"/>
  <c r="G633" i="5" s="1"/>
  <c r="G630" i="5"/>
  <c r="G628" i="5"/>
  <c r="G625" i="5"/>
  <c r="G624" i="5" s="1"/>
  <c r="G618" i="5"/>
  <c r="G617" i="5" s="1"/>
  <c r="G616" i="5"/>
  <c r="I610" i="5"/>
  <c r="I609" i="5" s="1"/>
  <c r="H610" i="5"/>
  <c r="H609" i="5" s="1"/>
  <c r="G587" i="5"/>
  <c r="G586" i="5" s="1"/>
  <c r="G585" i="5" s="1"/>
  <c r="G584" i="5" s="1"/>
  <c r="I582" i="5"/>
  <c r="I581" i="5" s="1"/>
  <c r="H582" i="5"/>
  <c r="H581" i="5" s="1"/>
  <c r="G582" i="5"/>
  <c r="G581" i="5" s="1"/>
  <c r="I580" i="5"/>
  <c r="I579" i="5" s="1"/>
  <c r="I578" i="5" s="1"/>
  <c r="H580" i="5"/>
  <c r="H579" i="5" s="1"/>
  <c r="H578" i="5" s="1"/>
  <c r="G580" i="5"/>
  <c r="G579" i="5" s="1"/>
  <c r="G578" i="5" s="1"/>
  <c r="G575" i="5"/>
  <c r="I573" i="5"/>
  <c r="H573" i="5"/>
  <c r="G573" i="5"/>
  <c r="I571" i="5"/>
  <c r="H571" i="5"/>
  <c r="G571" i="5"/>
  <c r="I566" i="5"/>
  <c r="I565" i="5" s="1"/>
  <c r="I564" i="5" s="1"/>
  <c r="I563" i="5" s="1"/>
  <c r="H566" i="5"/>
  <c r="H565" i="5" s="1"/>
  <c r="H564" i="5" s="1"/>
  <c r="H563" i="5" s="1"/>
  <c r="G566" i="5"/>
  <c r="G565" i="5" s="1"/>
  <c r="G564" i="5" s="1"/>
  <c r="G563" i="5" s="1"/>
  <c r="I560" i="5"/>
  <c r="I559" i="5" s="1"/>
  <c r="I558" i="5" s="1"/>
  <c r="H560" i="5"/>
  <c r="H559" i="5" s="1"/>
  <c r="H558" i="5" s="1"/>
  <c r="G560" i="5"/>
  <c r="G559" i="5" s="1"/>
  <c r="G558" i="5" s="1"/>
  <c r="G557" i="5"/>
  <c r="G556" i="5"/>
  <c r="I554" i="5"/>
  <c r="I553" i="5" s="1"/>
  <c r="I552" i="5" s="1"/>
  <c r="H554" i="5"/>
  <c r="H553" i="5" s="1"/>
  <c r="H552" i="5" s="1"/>
  <c r="G554" i="5"/>
  <c r="G553" i="5" s="1"/>
  <c r="G552" i="5" s="1"/>
  <c r="I549" i="5"/>
  <c r="I548" i="5" s="1"/>
  <c r="I547" i="5" s="1"/>
  <c r="I546" i="5" s="1"/>
  <c r="I545" i="5" s="1"/>
  <c r="H549" i="5"/>
  <c r="H548" i="5" s="1"/>
  <c r="H547" i="5" s="1"/>
  <c r="H546" i="5" s="1"/>
  <c r="H545" i="5" s="1"/>
  <c r="G548" i="5"/>
  <c r="G547" i="5" s="1"/>
  <c r="G546" i="5" s="1"/>
  <c r="G545" i="5" s="1"/>
  <c r="G544" i="5"/>
  <c r="G543" i="5" s="1"/>
  <c r="G542" i="5" s="1"/>
  <c r="G541" i="5" s="1"/>
  <c r="G540" i="5" s="1"/>
  <c r="I538" i="5"/>
  <c r="I537" i="5" s="1"/>
  <c r="H538" i="5"/>
  <c r="H537" i="5" s="1"/>
  <c r="G538" i="5"/>
  <c r="G537" i="5" s="1"/>
  <c r="I535" i="5"/>
  <c r="I534" i="5" s="1"/>
  <c r="H535" i="5"/>
  <c r="H534" i="5" s="1"/>
  <c r="G535" i="5"/>
  <c r="G534" i="5" s="1"/>
  <c r="I532" i="5"/>
  <c r="I531" i="5" s="1"/>
  <c r="H532" i="5"/>
  <c r="H531" i="5" s="1"/>
  <c r="G532" i="5"/>
  <c r="G531" i="5" s="1"/>
  <c r="I517" i="5"/>
  <c r="I516" i="5" s="1"/>
  <c r="H517" i="5"/>
  <c r="H516" i="5" s="1"/>
  <c r="G517" i="5"/>
  <c r="G516" i="5" s="1"/>
  <c r="I514" i="5"/>
  <c r="I513" i="5" s="1"/>
  <c r="H514" i="5"/>
  <c r="H513" i="5" s="1"/>
  <c r="G514" i="5"/>
  <c r="G513" i="5" s="1"/>
  <c r="I511" i="5"/>
  <c r="I510" i="5" s="1"/>
  <c r="H511" i="5"/>
  <c r="H510" i="5" s="1"/>
  <c r="G511" i="5"/>
  <c r="G510" i="5" s="1"/>
  <c r="I499" i="5"/>
  <c r="I498" i="5" s="1"/>
  <c r="I497" i="5" s="1"/>
  <c r="H499" i="5"/>
  <c r="H498" i="5" s="1"/>
  <c r="H497" i="5" s="1"/>
  <c r="G499" i="5"/>
  <c r="G498" i="5" s="1"/>
  <c r="G497" i="5" s="1"/>
  <c r="I495" i="5"/>
  <c r="I494" i="5" s="1"/>
  <c r="I493" i="5" s="1"/>
  <c r="I492" i="5" s="1"/>
  <c r="I491" i="5" s="1"/>
  <c r="H495" i="5"/>
  <c r="H494" i="5" s="1"/>
  <c r="H493" i="5" s="1"/>
  <c r="H492" i="5" s="1"/>
  <c r="H491" i="5" s="1"/>
  <c r="G495" i="5"/>
  <c r="G494" i="5" s="1"/>
  <c r="G493" i="5" s="1"/>
  <c r="G492" i="5" s="1"/>
  <c r="G491" i="5" s="1"/>
  <c r="G487" i="5"/>
  <c r="G486" i="5" s="1"/>
  <c r="G485" i="5" s="1"/>
  <c r="G484" i="5" s="1"/>
  <c r="G483" i="5" s="1"/>
  <c r="G481" i="5"/>
  <c r="G480" i="5" s="1"/>
  <c r="G479" i="5" s="1"/>
  <c r="G478" i="5" s="1"/>
  <c r="G477" i="5"/>
  <c r="G476" i="5" s="1"/>
  <c r="G475" i="5" s="1"/>
  <c r="G474" i="5" s="1"/>
  <c r="I472" i="5"/>
  <c r="I471" i="5" s="1"/>
  <c r="I470" i="5" s="1"/>
  <c r="H472" i="5"/>
  <c r="H471" i="5" s="1"/>
  <c r="H470" i="5" s="1"/>
  <c r="G472" i="5"/>
  <c r="G471" i="5" s="1"/>
  <c r="G470" i="5" s="1"/>
  <c r="I469" i="5"/>
  <c r="I468" i="5" s="1"/>
  <c r="I467" i="5" s="1"/>
  <c r="I466" i="5" s="1"/>
  <c r="H469" i="5"/>
  <c r="H468" i="5" s="1"/>
  <c r="H467" i="5" s="1"/>
  <c r="H466" i="5" s="1"/>
  <c r="G468" i="5"/>
  <c r="G467" i="5" s="1"/>
  <c r="G466" i="5" s="1"/>
  <c r="I464" i="5"/>
  <c r="I463" i="5" s="1"/>
  <c r="I462" i="5" s="1"/>
  <c r="H464" i="5"/>
  <c r="H463" i="5" s="1"/>
  <c r="H462" i="5" s="1"/>
  <c r="G464" i="5"/>
  <c r="G463" i="5" s="1"/>
  <c r="G462" i="5" s="1"/>
  <c r="I460" i="5"/>
  <c r="I459" i="5" s="1"/>
  <c r="I458" i="5" s="1"/>
  <c r="H460" i="5"/>
  <c r="H459" i="5" s="1"/>
  <c r="H458" i="5" s="1"/>
  <c r="G460" i="5"/>
  <c r="G459" i="5" s="1"/>
  <c r="G458" i="5" s="1"/>
  <c r="I456" i="5"/>
  <c r="I455" i="5" s="1"/>
  <c r="I454" i="5" s="1"/>
  <c r="H456" i="5"/>
  <c r="H455" i="5" s="1"/>
  <c r="H454" i="5" s="1"/>
  <c r="G456" i="5"/>
  <c r="G455" i="5" s="1"/>
  <c r="G454" i="5" s="1"/>
  <c r="I450" i="5"/>
  <c r="H450" i="5"/>
  <c r="G450" i="5"/>
  <c r="I449" i="5"/>
  <c r="I448" i="5" s="1"/>
  <c r="H449" i="5"/>
  <c r="H448" i="5" s="1"/>
  <c r="G448" i="5"/>
  <c r="I435" i="5"/>
  <c r="I434" i="5" s="1"/>
  <c r="I433" i="5" s="1"/>
  <c r="I432" i="5" s="1"/>
  <c r="I431" i="5" s="1"/>
  <c r="H435" i="5"/>
  <c r="H434" i="5" s="1"/>
  <c r="H433" i="5" s="1"/>
  <c r="H432" i="5" s="1"/>
  <c r="H431" i="5" s="1"/>
  <c r="G434" i="5"/>
  <c r="G433" i="5" s="1"/>
  <c r="I429" i="5"/>
  <c r="I428" i="5" s="1"/>
  <c r="H429" i="5"/>
  <c r="H428" i="5" s="1"/>
  <c r="G429" i="5"/>
  <c r="G428" i="5" s="1"/>
  <c r="I426" i="5"/>
  <c r="I425" i="5" s="1"/>
  <c r="I424" i="5" s="1"/>
  <c r="H426" i="5"/>
  <c r="H425" i="5" s="1"/>
  <c r="H424" i="5" s="1"/>
  <c r="G426" i="5"/>
  <c r="G425" i="5" s="1"/>
  <c r="G424" i="5" s="1"/>
  <c r="I422" i="5"/>
  <c r="I421" i="5" s="1"/>
  <c r="I420" i="5" s="1"/>
  <c r="I419" i="5" s="1"/>
  <c r="H422" i="5"/>
  <c r="H421" i="5" s="1"/>
  <c r="H420" i="5" s="1"/>
  <c r="H419" i="5" s="1"/>
  <c r="G422" i="5"/>
  <c r="G421" i="5" s="1"/>
  <c r="G420" i="5" s="1"/>
  <c r="G419" i="5" s="1"/>
  <c r="I417" i="5"/>
  <c r="I416" i="5" s="1"/>
  <c r="I415" i="5" s="1"/>
  <c r="H417" i="5"/>
  <c r="H416" i="5" s="1"/>
  <c r="H415" i="5" s="1"/>
  <c r="G417" i="5"/>
  <c r="G416" i="5" s="1"/>
  <c r="G415" i="5" s="1"/>
  <c r="I414" i="5"/>
  <c r="I413" i="5" s="1"/>
  <c r="I412" i="5" s="1"/>
  <c r="I411" i="5" s="1"/>
  <c r="H414" i="5"/>
  <c r="H413" i="5" s="1"/>
  <c r="H412" i="5" s="1"/>
  <c r="H411" i="5" s="1"/>
  <c r="G413" i="5"/>
  <c r="G412" i="5" s="1"/>
  <c r="G411" i="5" s="1"/>
  <c r="I409" i="5"/>
  <c r="H409" i="5"/>
  <c r="G409" i="5"/>
  <c r="I408" i="5"/>
  <c r="I407" i="5" s="1"/>
  <c r="H408" i="5"/>
  <c r="H407" i="5" s="1"/>
  <c r="G408" i="5"/>
  <c r="G407" i="5" s="1"/>
  <c r="I397" i="5"/>
  <c r="I396" i="5" s="1"/>
  <c r="I395" i="5" s="1"/>
  <c r="H397" i="5"/>
  <c r="H396" i="5" s="1"/>
  <c r="H395" i="5" s="1"/>
  <c r="G397" i="5"/>
  <c r="G396" i="5" s="1"/>
  <c r="G395" i="5" s="1"/>
  <c r="I393" i="5"/>
  <c r="I392" i="5" s="1"/>
  <c r="I391" i="5" s="1"/>
  <c r="I390" i="5" s="1"/>
  <c r="I389" i="5" s="1"/>
  <c r="H393" i="5"/>
  <c r="H392" i="5" s="1"/>
  <c r="H391" i="5" s="1"/>
  <c r="H390" i="5" s="1"/>
  <c r="H389" i="5" s="1"/>
  <c r="G392" i="5"/>
  <c r="G391" i="5" s="1"/>
  <c r="G390" i="5" s="1"/>
  <c r="G389" i="5" s="1"/>
  <c r="I387" i="5"/>
  <c r="I386" i="5" s="1"/>
  <c r="I385" i="5" s="1"/>
  <c r="H387" i="5"/>
  <c r="H386" i="5" s="1"/>
  <c r="H385" i="5" s="1"/>
  <c r="G387" i="5"/>
  <c r="G386" i="5" s="1"/>
  <c r="G385" i="5" s="1"/>
  <c r="I383" i="5"/>
  <c r="H383" i="5"/>
  <c r="G383" i="5"/>
  <c r="I381" i="5"/>
  <c r="H381" i="5"/>
  <c r="G381" i="5"/>
  <c r="I380" i="5"/>
  <c r="I379" i="5" s="1"/>
  <c r="H380" i="5"/>
  <c r="H379" i="5" s="1"/>
  <c r="G380" i="5"/>
  <c r="G379" i="5" s="1"/>
  <c r="I375" i="5"/>
  <c r="I374" i="5" s="1"/>
  <c r="I373" i="5" s="1"/>
  <c r="H375" i="5"/>
  <c r="H374" i="5" s="1"/>
  <c r="H373" i="5" s="1"/>
  <c r="G375" i="5"/>
  <c r="G374" i="5" s="1"/>
  <c r="G373" i="5" s="1"/>
  <c r="I368" i="5"/>
  <c r="I367" i="5" s="1"/>
  <c r="I366" i="5" s="1"/>
  <c r="I365" i="5" s="1"/>
  <c r="H368" i="5"/>
  <c r="H367" i="5" s="1"/>
  <c r="H366" i="5" s="1"/>
  <c r="H365" i="5" s="1"/>
  <c r="G368" i="5"/>
  <c r="G367" i="5" s="1"/>
  <c r="G366" i="5" s="1"/>
  <c r="G365" i="5" s="1"/>
  <c r="I363" i="5"/>
  <c r="I362" i="5" s="1"/>
  <c r="I361" i="5" s="1"/>
  <c r="H363" i="5"/>
  <c r="H362" i="5" s="1"/>
  <c r="H361" i="5" s="1"/>
  <c r="G363" i="5"/>
  <c r="G362" i="5" s="1"/>
  <c r="G361" i="5" s="1"/>
  <c r="I359" i="5"/>
  <c r="I358" i="5" s="1"/>
  <c r="I357" i="5" s="1"/>
  <c r="H359" i="5"/>
  <c r="H358" i="5" s="1"/>
  <c r="H357" i="5" s="1"/>
  <c r="G359" i="5"/>
  <c r="G358" i="5" s="1"/>
  <c r="G357" i="5" s="1"/>
  <c r="I356" i="5"/>
  <c r="I355" i="5" s="1"/>
  <c r="I354" i="5" s="1"/>
  <c r="I353" i="5" s="1"/>
  <c r="H356" i="5"/>
  <c r="H355" i="5" s="1"/>
  <c r="H354" i="5" s="1"/>
  <c r="H353" i="5" s="1"/>
  <c r="G356" i="5"/>
  <c r="G355" i="5" s="1"/>
  <c r="G354" i="5" s="1"/>
  <c r="G353" i="5" s="1"/>
  <c r="I350" i="5"/>
  <c r="I349" i="5" s="1"/>
  <c r="I348" i="5" s="1"/>
  <c r="I347" i="5" s="1"/>
  <c r="H350" i="5"/>
  <c r="H349" i="5" s="1"/>
  <c r="H348" i="5" s="1"/>
  <c r="H347" i="5" s="1"/>
  <c r="G350" i="5"/>
  <c r="G349" i="5" s="1"/>
  <c r="G348" i="5" s="1"/>
  <c r="G347" i="5" s="1"/>
  <c r="I344" i="5"/>
  <c r="I343" i="5" s="1"/>
  <c r="I342" i="5" s="1"/>
  <c r="I341" i="5" s="1"/>
  <c r="H344" i="5"/>
  <c r="H343" i="5" s="1"/>
  <c r="H342" i="5" s="1"/>
  <c r="H341" i="5" s="1"/>
  <c r="G344" i="5"/>
  <c r="G343" i="5" s="1"/>
  <c r="G342" i="5" s="1"/>
  <c r="G341" i="5" s="1"/>
  <c r="G339" i="5"/>
  <c r="G338" i="5" s="1"/>
  <c r="G337" i="5" s="1"/>
  <c r="G336" i="5" s="1"/>
  <c r="I335" i="5"/>
  <c r="I334" i="5" s="1"/>
  <c r="I333" i="5" s="1"/>
  <c r="I332" i="5" s="1"/>
  <c r="H335" i="5"/>
  <c r="H334" i="5" s="1"/>
  <c r="H333" i="5" s="1"/>
  <c r="H332" i="5" s="1"/>
  <c r="G334" i="5"/>
  <c r="G333" i="5" s="1"/>
  <c r="G332" i="5" s="1"/>
  <c r="G316" i="5"/>
  <c r="G315" i="5" s="1"/>
  <c r="G314" i="5" s="1"/>
  <c r="I312" i="5"/>
  <c r="I311" i="5" s="1"/>
  <c r="I310" i="5" s="1"/>
  <c r="I309" i="5" s="1"/>
  <c r="H312" i="5"/>
  <c r="H311" i="5" s="1"/>
  <c r="H310" i="5" s="1"/>
  <c r="H309" i="5" s="1"/>
  <c r="G312" i="5"/>
  <c r="G311" i="5" s="1"/>
  <c r="G310" i="5" s="1"/>
  <c r="G307" i="5"/>
  <c r="G306" i="5" s="1"/>
  <c r="I303" i="5"/>
  <c r="I302" i="5" s="1"/>
  <c r="I298" i="5" s="1"/>
  <c r="I297" i="5" s="1"/>
  <c r="I296" i="5" s="1"/>
  <c r="H303" i="5"/>
  <c r="H302" i="5" s="1"/>
  <c r="H298" i="5" s="1"/>
  <c r="H297" i="5" s="1"/>
  <c r="H296" i="5" s="1"/>
  <c r="G303" i="5"/>
  <c r="G302" i="5" s="1"/>
  <c r="G298" i="5" s="1"/>
  <c r="G297" i="5" s="1"/>
  <c r="G296" i="5" s="1"/>
  <c r="I300" i="5"/>
  <c r="I299" i="5" s="1"/>
  <c r="H300" i="5"/>
  <c r="H299" i="5" s="1"/>
  <c r="G300" i="5"/>
  <c r="G299" i="5" s="1"/>
  <c r="G284" i="5"/>
  <c r="G283" i="5" s="1"/>
  <c r="G282" i="5" s="1"/>
  <c r="I280" i="5"/>
  <c r="I279" i="5" s="1"/>
  <c r="I278" i="5" s="1"/>
  <c r="H280" i="5"/>
  <c r="H279" i="5" s="1"/>
  <c r="H278" i="5" s="1"/>
  <c r="G280" i="5"/>
  <c r="G279" i="5" s="1"/>
  <c r="G278" i="5" s="1"/>
  <c r="G275" i="5"/>
  <c r="G274" i="5" s="1"/>
  <c r="G272" i="5"/>
  <c r="G271" i="5" s="1"/>
  <c r="G268" i="5"/>
  <c r="G267" i="5" s="1"/>
  <c r="G266" i="5" s="1"/>
  <c r="I264" i="5"/>
  <c r="I263" i="5" s="1"/>
  <c r="I262" i="5" s="1"/>
  <c r="H264" i="5"/>
  <c r="H263" i="5" s="1"/>
  <c r="H262" i="5" s="1"/>
  <c r="G264" i="5"/>
  <c r="G263" i="5" s="1"/>
  <c r="G262" i="5" s="1"/>
  <c r="I260" i="5"/>
  <c r="H260" i="5"/>
  <c r="G260" i="5"/>
  <c r="I252" i="5"/>
  <c r="H252" i="5"/>
  <c r="G252" i="5"/>
  <c r="I249" i="5"/>
  <c r="I248" i="5" s="1"/>
  <c r="H249" i="5"/>
  <c r="H248" i="5" s="1"/>
  <c r="G249" i="5"/>
  <c r="G248" i="5" s="1"/>
  <c r="G244" i="5"/>
  <c r="G243" i="5" s="1"/>
  <c r="G242" i="5" s="1"/>
  <c r="I236" i="5"/>
  <c r="I235" i="5" s="1"/>
  <c r="I234" i="5" s="1"/>
  <c r="I233" i="5" s="1"/>
  <c r="I232" i="5" s="1"/>
  <c r="I231" i="5" s="1"/>
  <c r="H236" i="5"/>
  <c r="H235" i="5" s="1"/>
  <c r="H234" i="5" s="1"/>
  <c r="H233" i="5" s="1"/>
  <c r="H232" i="5" s="1"/>
  <c r="H231" i="5" s="1"/>
  <c r="G236" i="5"/>
  <c r="G235" i="5" s="1"/>
  <c r="G234" i="5" s="1"/>
  <c r="G233" i="5" s="1"/>
  <c r="G232" i="5" s="1"/>
  <c r="G231" i="5" s="1"/>
  <c r="I229" i="5"/>
  <c r="H229" i="5"/>
  <c r="G229" i="5"/>
  <c r="I218" i="5"/>
  <c r="H218" i="5"/>
  <c r="G218" i="5"/>
  <c r="I215" i="5"/>
  <c r="I214" i="5" s="1"/>
  <c r="H215" i="5"/>
  <c r="H214" i="5" s="1"/>
  <c r="G215" i="5"/>
  <c r="G214" i="5" s="1"/>
  <c r="I211" i="5"/>
  <c r="I210" i="5" s="1"/>
  <c r="I209" i="5" s="1"/>
  <c r="H211" i="5"/>
  <c r="H210" i="5" s="1"/>
  <c r="H209" i="5" s="1"/>
  <c r="G211" i="5"/>
  <c r="G210" i="5" s="1"/>
  <c r="G209" i="5" s="1"/>
  <c r="I207" i="5"/>
  <c r="I206" i="5" s="1"/>
  <c r="I205" i="5" s="1"/>
  <c r="H207" i="5"/>
  <c r="H206" i="5" s="1"/>
  <c r="H205" i="5" s="1"/>
  <c r="G207" i="5"/>
  <c r="G206" i="5" s="1"/>
  <c r="G205" i="5" s="1"/>
  <c r="I199" i="5"/>
  <c r="I198" i="5" s="1"/>
  <c r="H199" i="5"/>
  <c r="H198" i="5" s="1"/>
  <c r="G199" i="5"/>
  <c r="G198" i="5" s="1"/>
  <c r="I196" i="5"/>
  <c r="I195" i="5" s="1"/>
  <c r="I194" i="5" s="1"/>
  <c r="H196" i="5"/>
  <c r="H195" i="5" s="1"/>
  <c r="H194" i="5" s="1"/>
  <c r="G196" i="5"/>
  <c r="G195" i="5" s="1"/>
  <c r="G194" i="5" s="1"/>
  <c r="I191" i="5"/>
  <c r="I190" i="5" s="1"/>
  <c r="I189" i="5" s="1"/>
  <c r="I188" i="5" s="1"/>
  <c r="I187" i="5" s="1"/>
  <c r="H191" i="5"/>
  <c r="H190" i="5" s="1"/>
  <c r="H189" i="5" s="1"/>
  <c r="H188" i="5" s="1"/>
  <c r="H187" i="5" s="1"/>
  <c r="G191" i="5"/>
  <c r="G190" i="5" s="1"/>
  <c r="G189" i="5" s="1"/>
  <c r="G188" i="5" s="1"/>
  <c r="G187" i="5" s="1"/>
  <c r="G175" i="5"/>
  <c r="G174" i="5" s="1"/>
  <c r="G173" i="5" s="1"/>
  <c r="G172" i="5" s="1"/>
  <c r="I171" i="5"/>
  <c r="I170" i="5" s="1"/>
  <c r="I169" i="5" s="1"/>
  <c r="I168" i="5" s="1"/>
  <c r="I167" i="5" s="1"/>
  <c r="H171" i="5"/>
  <c r="H170" i="5" s="1"/>
  <c r="H169" i="5" s="1"/>
  <c r="H168" i="5" s="1"/>
  <c r="H167" i="5" s="1"/>
  <c r="G171" i="5"/>
  <c r="G170" i="5" s="1"/>
  <c r="G169" i="5" s="1"/>
  <c r="G168" i="5" s="1"/>
  <c r="G167" i="5" s="1"/>
  <c r="I165" i="5"/>
  <c r="I164" i="5" s="1"/>
  <c r="I163" i="5" s="1"/>
  <c r="H165" i="5"/>
  <c r="H164" i="5" s="1"/>
  <c r="H163" i="5" s="1"/>
  <c r="G165" i="5"/>
  <c r="G164" i="5" s="1"/>
  <c r="G163" i="5" s="1"/>
  <c r="I162" i="5"/>
  <c r="I161" i="5" s="1"/>
  <c r="I160" i="5" s="1"/>
  <c r="I159" i="5" s="1"/>
  <c r="H162" i="5"/>
  <c r="H161" i="5" s="1"/>
  <c r="H160" i="5" s="1"/>
  <c r="H159" i="5" s="1"/>
  <c r="G161" i="5"/>
  <c r="G160" i="5" s="1"/>
  <c r="G159" i="5" s="1"/>
  <c r="I157" i="5"/>
  <c r="I156" i="5" s="1"/>
  <c r="I155" i="5" s="1"/>
  <c r="H157" i="5"/>
  <c r="H156" i="5" s="1"/>
  <c r="H155" i="5" s="1"/>
  <c r="G157" i="5"/>
  <c r="G156" i="5" s="1"/>
  <c r="G155" i="5" s="1"/>
  <c r="G149" i="5"/>
  <c r="G148" i="5" s="1"/>
  <c r="G147" i="5" s="1"/>
  <c r="I145" i="5"/>
  <c r="I142" i="5" s="1"/>
  <c r="I141" i="5" s="1"/>
  <c r="H145" i="5"/>
  <c r="H142" i="5" s="1"/>
  <c r="H141" i="5" s="1"/>
  <c r="G145" i="5"/>
  <c r="G142" i="5" s="1"/>
  <c r="G141" i="5" s="1"/>
  <c r="I143" i="5"/>
  <c r="H143" i="5"/>
  <c r="G143" i="5"/>
  <c r="G133" i="5"/>
  <c r="G132" i="5" s="1"/>
  <c r="G131" i="5" s="1"/>
  <c r="G130" i="5" s="1"/>
  <c r="G127" i="5"/>
  <c r="G126" i="5" s="1"/>
  <c r="G125" i="5" s="1"/>
  <c r="G124" i="5" s="1"/>
  <c r="G122" i="5"/>
  <c r="G121" i="5" s="1"/>
  <c r="G120" i="5" s="1"/>
  <c r="G119" i="5" s="1"/>
  <c r="G118" i="5" s="1"/>
  <c r="I116" i="5"/>
  <c r="I115" i="5" s="1"/>
  <c r="H116" i="5"/>
  <c r="H115" i="5" s="1"/>
  <c r="G116" i="5"/>
  <c r="G115" i="5" s="1"/>
  <c r="G113" i="5"/>
  <c r="G112" i="5" s="1"/>
  <c r="G111" i="5" s="1"/>
  <c r="H110" i="5"/>
  <c r="H109" i="5" s="1"/>
  <c r="G110" i="5"/>
  <c r="G109" i="5" s="1"/>
  <c r="I109" i="5"/>
  <c r="I107" i="5"/>
  <c r="H107" i="5"/>
  <c r="G107" i="5"/>
  <c r="G104" i="5"/>
  <c r="G103" i="5" s="1"/>
  <c r="I101" i="5"/>
  <c r="I100" i="5" s="1"/>
  <c r="H101" i="5"/>
  <c r="H100" i="5" s="1"/>
  <c r="G101" i="5"/>
  <c r="G100" i="5" s="1"/>
  <c r="I99" i="5"/>
  <c r="I98" i="5" s="1"/>
  <c r="H99" i="5"/>
  <c r="H98" i="5" s="1"/>
  <c r="G99" i="5"/>
  <c r="G98" i="5" s="1"/>
  <c r="I97" i="5"/>
  <c r="I96" i="5" s="1"/>
  <c r="H97" i="5"/>
  <c r="H96" i="5" s="1"/>
  <c r="G96" i="5"/>
  <c r="I94" i="5"/>
  <c r="I93" i="5" s="1"/>
  <c r="H94" i="5"/>
  <c r="H93" i="5" s="1"/>
  <c r="G94" i="5"/>
  <c r="G93" i="5" s="1"/>
  <c r="I92" i="5"/>
  <c r="I91" i="5" s="1"/>
  <c r="H92" i="5"/>
  <c r="H91" i="5" s="1"/>
  <c r="G91" i="5"/>
  <c r="G89" i="5"/>
  <c r="G88" i="5"/>
  <c r="I86" i="5"/>
  <c r="I85" i="5" s="1"/>
  <c r="H86" i="5"/>
  <c r="H85" i="5" s="1"/>
  <c r="G86" i="5"/>
  <c r="I84" i="5"/>
  <c r="I83" i="5" s="1"/>
  <c r="H84" i="5"/>
  <c r="H83" i="5" s="1"/>
  <c r="G84" i="5"/>
  <c r="G83" i="5" s="1"/>
  <c r="I82" i="5"/>
  <c r="I81" i="5" s="1"/>
  <c r="H82" i="5"/>
  <c r="H81" i="5" s="1"/>
  <c r="G81" i="5"/>
  <c r="I79" i="5"/>
  <c r="I78" i="5" s="1"/>
  <c r="H79" i="5"/>
  <c r="G79" i="5"/>
  <c r="G78" i="5" s="1"/>
  <c r="H78" i="5"/>
  <c r="I77" i="5"/>
  <c r="I76" i="5" s="1"/>
  <c r="H77" i="5"/>
  <c r="G76" i="5"/>
  <c r="H76" i="5"/>
  <c r="I73" i="5"/>
  <c r="H73" i="5"/>
  <c r="G73" i="5"/>
  <c r="I71" i="5"/>
  <c r="H71" i="5"/>
  <c r="G71" i="5"/>
  <c r="I70" i="5"/>
  <c r="I69" i="5" s="1"/>
  <c r="H70" i="5"/>
  <c r="H69" i="5" s="1"/>
  <c r="G69" i="5"/>
  <c r="I63" i="5"/>
  <c r="I62" i="5" s="1"/>
  <c r="H63" i="5"/>
  <c r="H62" i="5" s="1"/>
  <c r="G63" i="5"/>
  <c r="G62" i="5" s="1"/>
  <c r="G60" i="5"/>
  <c r="G59" i="5" s="1"/>
  <c r="I55" i="5"/>
  <c r="I54" i="5" s="1"/>
  <c r="I53" i="5" s="1"/>
  <c r="I52" i="5" s="1"/>
  <c r="I51" i="5" s="1"/>
  <c r="I44" i="5" s="1"/>
  <c r="I43" i="5" s="1"/>
  <c r="H55" i="5"/>
  <c r="H54" i="5" s="1"/>
  <c r="H53" i="5" s="1"/>
  <c r="H52" i="5" s="1"/>
  <c r="H51" i="5" s="1"/>
  <c r="H44" i="5" s="1"/>
  <c r="H43" i="5" s="1"/>
  <c r="G55" i="5"/>
  <c r="G54" i="5" s="1"/>
  <c r="G53" i="5" s="1"/>
  <c r="G52" i="5" s="1"/>
  <c r="G51" i="5" s="1"/>
  <c r="G44" i="5" s="1"/>
  <c r="G43" i="5" s="1"/>
  <c r="I49" i="5"/>
  <c r="I48" i="5" s="1"/>
  <c r="I47" i="5" s="1"/>
  <c r="I46" i="5" s="1"/>
  <c r="I45" i="5" s="1"/>
  <c r="H49" i="5"/>
  <c r="H48" i="5" s="1"/>
  <c r="H47" i="5" s="1"/>
  <c r="H46" i="5" s="1"/>
  <c r="H45" i="5" s="1"/>
  <c r="G49" i="5"/>
  <c r="G48" i="5" s="1"/>
  <c r="G47" i="5" s="1"/>
  <c r="G46" i="5" s="1"/>
  <c r="G45" i="5" s="1"/>
  <c r="G41" i="5"/>
  <c r="G40" i="5" s="1"/>
  <c r="G39" i="5" s="1"/>
  <c r="G38" i="5" s="1"/>
  <c r="I36" i="5"/>
  <c r="I35" i="5" s="1"/>
  <c r="I34" i="5" s="1"/>
  <c r="I33" i="5" s="1"/>
  <c r="I32" i="5" s="1"/>
  <c r="H36" i="5"/>
  <c r="H35" i="5" s="1"/>
  <c r="H34" i="5" s="1"/>
  <c r="H33" i="5" s="1"/>
  <c r="H32" i="5" s="1"/>
  <c r="G36" i="5"/>
  <c r="G35" i="5" s="1"/>
  <c r="G34" i="5" s="1"/>
  <c r="G33" i="5" s="1"/>
  <c r="G32" i="5" s="1"/>
  <c r="G31" i="5"/>
  <c r="G30" i="5" s="1"/>
  <c r="G29" i="5" s="1"/>
  <c r="G28" i="5" s="1"/>
  <c r="G27" i="5" s="1"/>
  <c r="G26" i="5" s="1"/>
  <c r="I24" i="5"/>
  <c r="H24" i="5"/>
  <c r="G24" i="5"/>
  <c r="I23" i="5"/>
  <c r="I22" i="5" s="1"/>
  <c r="H23" i="5"/>
  <c r="H22" i="5" s="1"/>
  <c r="G22" i="5"/>
  <c r="I18" i="5"/>
  <c r="H18" i="5"/>
  <c r="G18" i="5"/>
  <c r="I17" i="5"/>
  <c r="H17" i="5"/>
  <c r="G17" i="5"/>
  <c r="I16" i="5"/>
  <c r="H16" i="5"/>
  <c r="G16" i="5"/>
  <c r="H780" i="4"/>
  <c r="H779" i="4" s="1"/>
  <c r="H778" i="4" s="1"/>
  <c r="H777" i="4" s="1"/>
  <c r="G780" i="4"/>
  <c r="G779" i="4" s="1"/>
  <c r="G778" i="4" s="1"/>
  <c r="G777" i="4" s="1"/>
  <c r="F780" i="4"/>
  <c r="F779" i="4" s="1"/>
  <c r="F778" i="4" s="1"/>
  <c r="F777" i="4" s="1"/>
  <c r="H775" i="4"/>
  <c r="H774" i="4" s="1"/>
  <c r="G775" i="4"/>
  <c r="G774" i="4" s="1"/>
  <c r="F775" i="4"/>
  <c r="F774" i="4" s="1"/>
  <c r="H773" i="4"/>
  <c r="H772" i="4" s="1"/>
  <c r="H771" i="4" s="1"/>
  <c r="H770" i="4" s="1"/>
  <c r="G773" i="4"/>
  <c r="G772" i="4" s="1"/>
  <c r="G771" i="4" s="1"/>
  <c r="G770" i="4" s="1"/>
  <c r="F773" i="4"/>
  <c r="F772" i="4" s="1"/>
  <c r="F771" i="4" s="1"/>
  <c r="F770" i="4" s="1"/>
  <c r="H768" i="4"/>
  <c r="H767" i="4" s="1"/>
  <c r="G768" i="4"/>
  <c r="G767" i="4" s="1"/>
  <c r="F768" i="4"/>
  <c r="F767" i="4" s="1"/>
  <c r="H765" i="4"/>
  <c r="H764" i="4" s="1"/>
  <c r="G765" i="4"/>
  <c r="G764" i="4" s="1"/>
  <c r="F765" i="4"/>
  <c r="F764" i="4" s="1"/>
  <c r="H762" i="4"/>
  <c r="H761" i="4" s="1"/>
  <c r="G762" i="4"/>
  <c r="G761" i="4" s="1"/>
  <c r="H758" i="4"/>
  <c r="H757" i="4" s="1"/>
  <c r="H756" i="4" s="1"/>
  <c r="H755" i="4" s="1"/>
  <c r="H754" i="4" s="1"/>
  <c r="G758" i="4"/>
  <c r="G757" i="4" s="1"/>
  <c r="G756" i="4" s="1"/>
  <c r="G755" i="4" s="1"/>
  <c r="G754" i="4" s="1"/>
  <c r="F758" i="4"/>
  <c r="F757" i="4" s="1"/>
  <c r="F756" i="4" s="1"/>
  <c r="F755" i="4" s="1"/>
  <c r="F754" i="4" s="1"/>
  <c r="H737" i="4"/>
  <c r="H736" i="4" s="1"/>
  <c r="H735" i="4" s="1"/>
  <c r="G737" i="4"/>
  <c r="G736" i="4" s="1"/>
  <c r="G735" i="4" s="1"/>
  <c r="F737" i="4"/>
  <c r="F736" i="4" s="1"/>
  <c r="F735" i="4" s="1"/>
  <c r="H733" i="4"/>
  <c r="H732" i="4" s="1"/>
  <c r="H731" i="4" s="1"/>
  <c r="G733" i="4"/>
  <c r="G732" i="4" s="1"/>
  <c r="G731" i="4" s="1"/>
  <c r="F733" i="4"/>
  <c r="F732" i="4" s="1"/>
  <c r="F731" i="4" s="1"/>
  <c r="H729" i="4"/>
  <c r="G729" i="4"/>
  <c r="F729" i="4"/>
  <c r="H727" i="4"/>
  <c r="G727" i="4"/>
  <c r="F727" i="4"/>
  <c r="H723" i="4"/>
  <c r="H722" i="4" s="1"/>
  <c r="H721" i="4" s="1"/>
  <c r="G723" i="4"/>
  <c r="G722" i="4" s="1"/>
  <c r="G721" i="4" s="1"/>
  <c r="F723" i="4"/>
  <c r="F722" i="4" s="1"/>
  <c r="F721" i="4" s="1"/>
  <c r="H716" i="4"/>
  <c r="H715" i="4" s="1"/>
  <c r="H714" i="4" s="1"/>
  <c r="H713" i="4" s="1"/>
  <c r="G716" i="4"/>
  <c r="G715" i="4" s="1"/>
  <c r="G714" i="4" s="1"/>
  <c r="G713" i="4" s="1"/>
  <c r="F716" i="4"/>
  <c r="F715" i="4" s="1"/>
  <c r="F714" i="4" s="1"/>
  <c r="F713" i="4" s="1"/>
  <c r="H711" i="4"/>
  <c r="H710" i="4" s="1"/>
  <c r="G711" i="4"/>
  <c r="G710" i="4" s="1"/>
  <c r="F711" i="4"/>
  <c r="F710" i="4" s="1"/>
  <c r="H709" i="4"/>
  <c r="H708" i="4" s="1"/>
  <c r="H707" i="4" s="1"/>
  <c r="G709" i="4"/>
  <c r="G708" i="4" s="1"/>
  <c r="G707" i="4" s="1"/>
  <c r="F709" i="4"/>
  <c r="F708" i="4" s="1"/>
  <c r="F707" i="4" s="1"/>
  <c r="H704" i="4"/>
  <c r="G704" i="4" s="1"/>
  <c r="F704" i="4" s="1"/>
  <c r="H702" i="4"/>
  <c r="G702" i="4"/>
  <c r="F702" i="4"/>
  <c r="H700" i="4"/>
  <c r="G700" i="4"/>
  <c r="F700" i="4"/>
  <c r="G699" i="4"/>
  <c r="G698" i="4" s="1"/>
  <c r="G697" i="4" s="1"/>
  <c r="F699" i="4"/>
  <c r="F698" i="4" s="1"/>
  <c r="F697" i="4" s="1"/>
  <c r="H698" i="4"/>
  <c r="H697" i="4" s="1"/>
  <c r="H695" i="4"/>
  <c r="H694" i="4" s="1"/>
  <c r="H693" i="4" s="1"/>
  <c r="H692" i="4" s="1"/>
  <c r="G695" i="4"/>
  <c r="G694" i="4" s="1"/>
  <c r="G693" i="4" s="1"/>
  <c r="G692" i="4" s="1"/>
  <c r="F695" i="4"/>
  <c r="F694" i="4" s="1"/>
  <c r="F693" i="4" s="1"/>
  <c r="F692" i="4" s="1"/>
  <c r="H689" i="4"/>
  <c r="H688" i="4" s="1"/>
  <c r="H687" i="4" s="1"/>
  <c r="H686" i="4" s="1"/>
  <c r="H685" i="4" s="1"/>
  <c r="G689" i="4"/>
  <c r="G688" i="4" s="1"/>
  <c r="G687" i="4" s="1"/>
  <c r="G686" i="4" s="1"/>
  <c r="G685" i="4" s="1"/>
  <c r="F689" i="4"/>
  <c r="F688" i="4" s="1"/>
  <c r="F687" i="4" s="1"/>
  <c r="F686" i="4" s="1"/>
  <c r="F685" i="4" s="1"/>
  <c r="H680" i="4"/>
  <c r="H679" i="4" s="1"/>
  <c r="H678" i="4" s="1"/>
  <c r="G680" i="4"/>
  <c r="G679" i="4" s="1"/>
  <c r="G678" i="4" s="1"/>
  <c r="F680" i="4"/>
  <c r="F679" i="4" s="1"/>
  <c r="F678" i="4" s="1"/>
  <c r="H673" i="4"/>
  <c r="H672" i="4" s="1"/>
  <c r="G673" i="4"/>
  <c r="G672" i="4" s="1"/>
  <c r="F673" i="4"/>
  <c r="F672" i="4" s="1"/>
  <c r="F654" i="4" s="1"/>
  <c r="H664" i="4"/>
  <c r="H663" i="4" s="1"/>
  <c r="G664" i="4"/>
  <c r="G663" i="4" s="1"/>
  <c r="F664" i="4"/>
  <c r="F663" i="4" s="1"/>
  <c r="H658" i="4"/>
  <c r="G658" i="4"/>
  <c r="F658" i="4"/>
  <c r="H656" i="4"/>
  <c r="F656" i="4"/>
  <c r="H652" i="4"/>
  <c r="H651" i="4" s="1"/>
  <c r="H650" i="4" s="1"/>
  <c r="H649" i="4" s="1"/>
  <c r="H648" i="4" s="1"/>
  <c r="G652" i="4"/>
  <c r="G651" i="4" s="1"/>
  <c r="G650" i="4" s="1"/>
  <c r="G649" i="4" s="1"/>
  <c r="G648" i="4" s="1"/>
  <c r="F652" i="4"/>
  <c r="F651" i="4" s="1"/>
  <c r="F650" i="4" s="1"/>
  <c r="F649" i="4" s="1"/>
  <c r="F648" i="4" s="1"/>
  <c r="H647" i="4"/>
  <c r="H646" i="4" s="1"/>
  <c r="H645" i="4" s="1"/>
  <c r="H644" i="4" s="1"/>
  <c r="H643" i="4" s="1"/>
  <c r="G647" i="4"/>
  <c r="G646" i="4" s="1"/>
  <c r="G645" i="4" s="1"/>
  <c r="G644" i="4" s="1"/>
  <c r="G643" i="4" s="1"/>
  <c r="F647" i="4"/>
  <c r="F646" i="4" s="1"/>
  <c r="F645" i="4" s="1"/>
  <c r="F644" i="4" s="1"/>
  <c r="F643" i="4" s="1"/>
  <c r="H639" i="4"/>
  <c r="H638" i="4" s="1"/>
  <c r="H637" i="4" s="1"/>
  <c r="G639" i="4"/>
  <c r="G638" i="4" s="1"/>
  <c r="G637" i="4" s="1"/>
  <c r="F639" i="4"/>
  <c r="F638" i="4" s="1"/>
  <c r="F637" i="4" s="1"/>
  <c r="H636" i="4"/>
  <c r="G636" i="4" s="1"/>
  <c r="F636" i="4" s="1"/>
  <c r="H635" i="4"/>
  <c r="G635" i="4" s="1"/>
  <c r="F635" i="4" s="1"/>
  <c r="H633" i="4"/>
  <c r="H632" i="4" s="1"/>
  <c r="H631" i="4" s="1"/>
  <c r="G633" i="4"/>
  <c r="G632" i="4" s="1"/>
  <c r="G631" i="4" s="1"/>
  <c r="F633" i="4"/>
  <c r="F632" i="4" s="1"/>
  <c r="F631" i="4" s="1"/>
  <c r="H627" i="4"/>
  <c r="H626" i="4" s="1"/>
  <c r="H625" i="4" s="1"/>
  <c r="H624" i="4" s="1"/>
  <c r="H623" i="4" s="1"/>
  <c r="G627" i="4"/>
  <c r="G626" i="4" s="1"/>
  <c r="G625" i="4" s="1"/>
  <c r="G624" i="4" s="1"/>
  <c r="G623" i="4" s="1"/>
  <c r="F627" i="4"/>
  <c r="F626" i="4" s="1"/>
  <c r="F625" i="4" s="1"/>
  <c r="F624" i="4" s="1"/>
  <c r="F623" i="4" s="1"/>
  <c r="H621" i="4"/>
  <c r="H620" i="4" s="1"/>
  <c r="G621" i="4"/>
  <c r="G620" i="4" s="1"/>
  <c r="F621" i="4"/>
  <c r="F620" i="4" s="1"/>
  <c r="H618" i="4"/>
  <c r="H617" i="4" s="1"/>
  <c r="G618" i="4"/>
  <c r="G617" i="4" s="1"/>
  <c r="F618" i="4"/>
  <c r="F617" i="4" s="1"/>
  <c r="H614" i="4"/>
  <c r="H613" i="4" s="1"/>
  <c r="H612" i="4" s="1"/>
  <c r="G614" i="4"/>
  <c r="G613" i="4" s="1"/>
  <c r="G612" i="4" s="1"/>
  <c r="F614" i="4"/>
  <c r="F613" i="4" s="1"/>
  <c r="F612" i="4" s="1"/>
  <c r="H599" i="4"/>
  <c r="G599" i="4"/>
  <c r="F599" i="4"/>
  <c r="H597" i="4"/>
  <c r="G597" i="4"/>
  <c r="F597" i="4"/>
  <c r="F596" i="4" s="1"/>
  <c r="F595" i="4" s="1"/>
  <c r="H592" i="4"/>
  <c r="H591" i="4" s="1"/>
  <c r="H590" i="4" s="1"/>
  <c r="H589" i="4" s="1"/>
  <c r="G592" i="4"/>
  <c r="G591" i="4" s="1"/>
  <c r="G590" i="4" s="1"/>
  <c r="G589" i="4" s="1"/>
  <c r="F592" i="4"/>
  <c r="F591" i="4" s="1"/>
  <c r="F590" i="4" s="1"/>
  <c r="F589" i="4" s="1"/>
  <c r="H586" i="4"/>
  <c r="H585" i="4" s="1"/>
  <c r="G586" i="4"/>
  <c r="G585" i="4" s="1"/>
  <c r="F586" i="4"/>
  <c r="F585" i="4" s="1"/>
  <c r="H583" i="4"/>
  <c r="H582" i="4" s="1"/>
  <c r="G583" i="4"/>
  <c r="G582" i="4" s="1"/>
  <c r="F583" i="4"/>
  <c r="F582" i="4" s="1"/>
  <c r="H580" i="4"/>
  <c r="H579" i="4" s="1"/>
  <c r="G580" i="4"/>
  <c r="G579" i="4" s="1"/>
  <c r="F580" i="4"/>
  <c r="F579" i="4" s="1"/>
  <c r="H577" i="4"/>
  <c r="H576" i="4" s="1"/>
  <c r="G577" i="4"/>
  <c r="G576" i="4" s="1"/>
  <c r="F577" i="4"/>
  <c r="F576" i="4" s="1"/>
  <c r="H563" i="4"/>
  <c r="H562" i="4" s="1"/>
  <c r="G563" i="4"/>
  <c r="G562" i="4" s="1"/>
  <c r="F563" i="4"/>
  <c r="F562" i="4" s="1"/>
  <c r="H560" i="4"/>
  <c r="H559" i="4" s="1"/>
  <c r="G560" i="4"/>
  <c r="G559" i="4" s="1"/>
  <c r="F560" i="4"/>
  <c r="F559" i="4" s="1"/>
  <c r="H556" i="4"/>
  <c r="H555" i="4" s="1"/>
  <c r="H554" i="4" s="1"/>
  <c r="G556" i="4"/>
  <c r="G555" i="4" s="1"/>
  <c r="G554" i="4" s="1"/>
  <c r="F556" i="4"/>
  <c r="F555" i="4" s="1"/>
  <c r="F554" i="4" s="1"/>
  <c r="H552" i="4"/>
  <c r="G552" i="4"/>
  <c r="F552" i="4"/>
  <c r="H550" i="4"/>
  <c r="G550" i="4"/>
  <c r="F550" i="4"/>
  <c r="F549" i="4" s="1"/>
  <c r="F548" i="4" s="1"/>
  <c r="H545" i="4"/>
  <c r="H544" i="4" s="1"/>
  <c r="H543" i="4" s="1"/>
  <c r="H542" i="4" s="1"/>
  <c r="G545" i="4"/>
  <c r="G544" i="4" s="1"/>
  <c r="G543" i="4" s="1"/>
  <c r="G542" i="4" s="1"/>
  <c r="F545" i="4"/>
  <c r="F544" i="4" s="1"/>
  <c r="F543" i="4" s="1"/>
  <c r="F542" i="4" s="1"/>
  <c r="H541" i="4"/>
  <c r="H540" i="4" s="1"/>
  <c r="H539" i="4" s="1"/>
  <c r="H538" i="4" s="1"/>
  <c r="H537" i="4" s="1"/>
  <c r="G541" i="4"/>
  <c r="G540" i="4" s="1"/>
  <c r="G539" i="4" s="1"/>
  <c r="G538" i="4" s="1"/>
  <c r="G537" i="4" s="1"/>
  <c r="F541" i="4"/>
  <c r="F540" i="4" s="1"/>
  <c r="F539" i="4" s="1"/>
  <c r="F538" i="4" s="1"/>
  <c r="F537" i="4" s="1"/>
  <c r="H531" i="4"/>
  <c r="H530" i="4" s="1"/>
  <c r="G531" i="4"/>
  <c r="G530" i="4" s="1"/>
  <c r="F531" i="4"/>
  <c r="F530" i="4" s="1"/>
  <c r="H528" i="4"/>
  <c r="H527" i="4" s="1"/>
  <c r="G528" i="4"/>
  <c r="G527" i="4" s="1"/>
  <c r="F528" i="4"/>
  <c r="F527" i="4" s="1"/>
  <c r="H525" i="4"/>
  <c r="H524" i="4" s="1"/>
  <c r="G525" i="4"/>
  <c r="G524" i="4" s="1"/>
  <c r="F525" i="4"/>
  <c r="F524" i="4" s="1"/>
  <c r="H516" i="4"/>
  <c r="H515" i="4" s="1"/>
  <c r="G516" i="4"/>
  <c r="G515" i="4" s="1"/>
  <c r="F516" i="4"/>
  <c r="F515" i="4" s="1"/>
  <c r="H512" i="4"/>
  <c r="H511" i="4" s="1"/>
  <c r="H510" i="4" s="1"/>
  <c r="H509" i="4" s="1"/>
  <c r="H508" i="4" s="1"/>
  <c r="G512" i="4"/>
  <c r="G511" i="4" s="1"/>
  <c r="G510" i="4" s="1"/>
  <c r="G509" i="4" s="1"/>
  <c r="G508" i="4" s="1"/>
  <c r="F512" i="4"/>
  <c r="F511" i="4" s="1"/>
  <c r="F510" i="4" s="1"/>
  <c r="F509" i="4" s="1"/>
  <c r="F508" i="4" s="1"/>
  <c r="H504" i="4"/>
  <c r="H503" i="4" s="1"/>
  <c r="H502" i="4" s="1"/>
  <c r="H501" i="4" s="1"/>
  <c r="H500" i="4" s="1"/>
  <c r="G504" i="4"/>
  <c r="G503" i="4" s="1"/>
  <c r="G502" i="4" s="1"/>
  <c r="G501" i="4" s="1"/>
  <c r="G500" i="4" s="1"/>
  <c r="F504" i="4"/>
  <c r="F503" i="4" s="1"/>
  <c r="F502" i="4" s="1"/>
  <c r="F501" i="4" s="1"/>
  <c r="F500" i="4" s="1"/>
  <c r="H498" i="4"/>
  <c r="H497" i="4" s="1"/>
  <c r="H496" i="4" s="1"/>
  <c r="G498" i="4"/>
  <c r="G497" i="4" s="1"/>
  <c r="G496" i="4" s="1"/>
  <c r="F498" i="4"/>
  <c r="F497" i="4" s="1"/>
  <c r="F496" i="4" s="1"/>
  <c r="H494" i="4"/>
  <c r="H493" i="4" s="1"/>
  <c r="H492" i="4" s="1"/>
  <c r="H491" i="4" s="1"/>
  <c r="G494" i="4"/>
  <c r="G493" i="4" s="1"/>
  <c r="G492" i="4" s="1"/>
  <c r="G491" i="4" s="1"/>
  <c r="F494" i="4"/>
  <c r="F493" i="4" s="1"/>
  <c r="F492" i="4" s="1"/>
  <c r="F491" i="4" s="1"/>
  <c r="H490" i="4"/>
  <c r="H489" i="4" s="1"/>
  <c r="H488" i="4" s="1"/>
  <c r="H487" i="4" s="1"/>
  <c r="G490" i="4"/>
  <c r="G489" i="4" s="1"/>
  <c r="G488" i="4" s="1"/>
  <c r="G487" i="4" s="1"/>
  <c r="F490" i="4"/>
  <c r="F489" i="4" s="1"/>
  <c r="F488" i="4" s="1"/>
  <c r="F487" i="4" s="1"/>
  <c r="H486" i="4"/>
  <c r="H485" i="4" s="1"/>
  <c r="G486" i="4"/>
  <c r="G485" i="4" s="1"/>
  <c r="F486" i="4"/>
  <c r="F485" i="4" s="1"/>
  <c r="F484" i="4" s="1"/>
  <c r="H481" i="4"/>
  <c r="H480" i="4" s="1"/>
  <c r="H479" i="4" s="1"/>
  <c r="G481" i="4"/>
  <c r="G480" i="4" s="1"/>
  <c r="G479" i="4" s="1"/>
  <c r="F481" i="4"/>
  <c r="F480" i="4" s="1"/>
  <c r="F479" i="4" s="1"/>
  <c r="H477" i="4"/>
  <c r="H476" i="4" s="1"/>
  <c r="H475" i="4" s="1"/>
  <c r="G477" i="4"/>
  <c r="G476" i="4" s="1"/>
  <c r="G475" i="4" s="1"/>
  <c r="F477" i="4"/>
  <c r="F476" i="4" s="1"/>
  <c r="F475" i="4" s="1"/>
  <c r="H473" i="4"/>
  <c r="H472" i="4" s="1"/>
  <c r="H471" i="4" s="1"/>
  <c r="G473" i="4"/>
  <c r="G472" i="4" s="1"/>
  <c r="G471" i="4" s="1"/>
  <c r="F473" i="4"/>
  <c r="F472" i="4" s="1"/>
  <c r="F471" i="4" s="1"/>
  <c r="H469" i="4"/>
  <c r="H468" i="4" s="1"/>
  <c r="H467" i="4" s="1"/>
  <c r="G469" i="4"/>
  <c r="G468" i="4" s="1"/>
  <c r="G467" i="4" s="1"/>
  <c r="F469" i="4"/>
  <c r="F468" i="4" s="1"/>
  <c r="F467" i="4" s="1"/>
  <c r="H465" i="4"/>
  <c r="H464" i="4" s="1"/>
  <c r="H463" i="4" s="1"/>
  <c r="G465" i="4"/>
  <c r="G464" i="4" s="1"/>
  <c r="G463" i="4" s="1"/>
  <c r="F465" i="4"/>
  <c r="F464" i="4" s="1"/>
  <c r="F463" i="4" s="1"/>
  <c r="H459" i="4"/>
  <c r="G459" i="4"/>
  <c r="F459" i="4"/>
  <c r="H457" i="4"/>
  <c r="G457" i="4"/>
  <c r="F457" i="4"/>
  <c r="F456" i="4" s="1"/>
  <c r="H442" i="4"/>
  <c r="H441" i="4" s="1"/>
  <c r="G442" i="4"/>
  <c r="G441" i="4" s="1"/>
  <c r="F442" i="4"/>
  <c r="F441" i="4" s="1"/>
  <c r="H439" i="4"/>
  <c r="H438" i="4" s="1"/>
  <c r="H437" i="4" s="1"/>
  <c r="G439" i="4"/>
  <c r="G438" i="4" s="1"/>
  <c r="G437" i="4" s="1"/>
  <c r="F439" i="4"/>
  <c r="F438" i="4" s="1"/>
  <c r="F437" i="4" s="1"/>
  <c r="H435" i="4"/>
  <c r="H434" i="4" s="1"/>
  <c r="H433" i="4" s="1"/>
  <c r="H432" i="4" s="1"/>
  <c r="G435" i="4"/>
  <c r="G434" i="4" s="1"/>
  <c r="G433" i="4" s="1"/>
  <c r="G432" i="4" s="1"/>
  <c r="F435" i="4"/>
  <c r="F434" i="4" s="1"/>
  <c r="F433" i="4" s="1"/>
  <c r="F432" i="4" s="1"/>
  <c r="H430" i="4"/>
  <c r="H429" i="4" s="1"/>
  <c r="H428" i="4" s="1"/>
  <c r="H423" i="4" s="1"/>
  <c r="G430" i="4"/>
  <c r="G429" i="4" s="1"/>
  <c r="G428" i="4" s="1"/>
  <c r="G423" i="4" s="1"/>
  <c r="F430" i="4"/>
  <c r="F429" i="4" s="1"/>
  <c r="F428" i="4" s="1"/>
  <c r="F423" i="4" s="1"/>
  <c r="H426" i="4"/>
  <c r="H425" i="4" s="1"/>
  <c r="H424" i="4" s="1"/>
  <c r="G426" i="4"/>
  <c r="G425" i="4" s="1"/>
  <c r="G424" i="4" s="1"/>
  <c r="F426" i="4"/>
  <c r="F425" i="4" s="1"/>
  <c r="F424" i="4" s="1"/>
  <c r="H421" i="4"/>
  <c r="H420" i="4" s="1"/>
  <c r="G421" i="4"/>
  <c r="G420" i="4" s="1"/>
  <c r="F421" i="4"/>
  <c r="F420" i="4" s="1"/>
  <c r="H418" i="4"/>
  <c r="H417" i="4" s="1"/>
  <c r="G418" i="4"/>
  <c r="G417" i="4" s="1"/>
  <c r="F418" i="4"/>
  <c r="F417" i="4" s="1"/>
  <c r="H412" i="4"/>
  <c r="H411" i="4" s="1"/>
  <c r="H410" i="4" s="1"/>
  <c r="G412" i="4"/>
  <c r="G411" i="4" s="1"/>
  <c r="G410" i="4" s="1"/>
  <c r="F412" i="4"/>
  <c r="F411" i="4" s="1"/>
  <c r="F410" i="4" s="1"/>
  <c r="H408" i="4"/>
  <c r="H407" i="4" s="1"/>
  <c r="H406" i="4" s="1"/>
  <c r="G408" i="4"/>
  <c r="G407" i="4" s="1"/>
  <c r="G406" i="4" s="1"/>
  <c r="F408" i="4"/>
  <c r="F407" i="4" s="1"/>
  <c r="F406" i="4" s="1"/>
  <c r="H404" i="4"/>
  <c r="H403" i="4" s="1"/>
  <c r="H402" i="4" s="1"/>
  <c r="G404" i="4"/>
  <c r="G403" i="4" s="1"/>
  <c r="G402" i="4" s="1"/>
  <c r="F404" i="4"/>
  <c r="F403" i="4" s="1"/>
  <c r="F402" i="4" s="1"/>
  <c r="H401" i="4"/>
  <c r="H400" i="4" s="1"/>
  <c r="H399" i="4" s="1"/>
  <c r="H398" i="4" s="1"/>
  <c r="H397" i="4" s="1"/>
  <c r="G401" i="4"/>
  <c r="G400" i="4" s="1"/>
  <c r="G399" i="4" s="1"/>
  <c r="G398" i="4" s="1"/>
  <c r="G397" i="4" s="1"/>
  <c r="F401" i="4"/>
  <c r="F400" i="4" s="1"/>
  <c r="F399" i="4" s="1"/>
  <c r="F398" i="4" s="1"/>
  <c r="F397" i="4" s="1"/>
  <c r="H394" i="4"/>
  <c r="G394" i="4"/>
  <c r="F394" i="4"/>
  <c r="H393" i="4"/>
  <c r="H392" i="4" s="1"/>
  <c r="G393" i="4"/>
  <c r="G392" i="4" s="1"/>
  <c r="F393" i="4"/>
  <c r="F392" i="4" s="1"/>
  <c r="H384" i="4"/>
  <c r="H383" i="4" s="1"/>
  <c r="H382" i="4" s="1"/>
  <c r="G384" i="4"/>
  <c r="G383" i="4" s="1"/>
  <c r="G382" i="4" s="1"/>
  <c r="F384" i="4"/>
  <c r="F383" i="4" s="1"/>
  <c r="F382" i="4" s="1"/>
  <c r="H379" i="4"/>
  <c r="H378" i="4" s="1"/>
  <c r="H377" i="4" s="1"/>
  <c r="H376" i="4" s="1"/>
  <c r="G379" i="4"/>
  <c r="G378" i="4" s="1"/>
  <c r="G377" i="4" s="1"/>
  <c r="G376" i="4" s="1"/>
  <c r="F379" i="4"/>
  <c r="F378" i="4" s="1"/>
  <c r="F377" i="4" s="1"/>
  <c r="F376" i="4" s="1"/>
  <c r="H374" i="4"/>
  <c r="H373" i="4" s="1"/>
  <c r="H372" i="4" s="1"/>
  <c r="G374" i="4"/>
  <c r="G373" i="4" s="1"/>
  <c r="G372" i="4" s="1"/>
  <c r="F374" i="4"/>
  <c r="F373" i="4" s="1"/>
  <c r="F372" i="4" s="1"/>
  <c r="H370" i="4"/>
  <c r="H369" i="4" s="1"/>
  <c r="H368" i="4" s="1"/>
  <c r="G370" i="4"/>
  <c r="G369" i="4" s="1"/>
  <c r="G368" i="4" s="1"/>
  <c r="F370" i="4"/>
  <c r="F369" i="4" s="1"/>
  <c r="F368" i="4" s="1"/>
  <c r="H366" i="4"/>
  <c r="G366" i="4"/>
  <c r="F366" i="4"/>
  <c r="H364" i="4"/>
  <c r="G364" i="4"/>
  <c r="F364" i="4"/>
  <c r="H363" i="4"/>
  <c r="H362" i="4" s="1"/>
  <c r="G363" i="4"/>
  <c r="G362" i="4" s="1"/>
  <c r="F363" i="4"/>
  <c r="F362" i="4" s="1"/>
  <c r="H358" i="4"/>
  <c r="H357" i="4" s="1"/>
  <c r="H356" i="4" s="1"/>
  <c r="G358" i="4"/>
  <c r="G357" i="4" s="1"/>
  <c r="G356" i="4" s="1"/>
  <c r="F358" i="4"/>
  <c r="F357" i="4" s="1"/>
  <c r="F356" i="4" s="1"/>
  <c r="H351" i="4"/>
  <c r="G351" i="4"/>
  <c r="F351" i="4"/>
  <c r="H349" i="4"/>
  <c r="G349" i="4"/>
  <c r="F349" i="4"/>
  <c r="H347" i="4"/>
  <c r="H346" i="4" s="1"/>
  <c r="H345" i="4" s="1"/>
  <c r="H344" i="4" s="1"/>
  <c r="G347" i="4"/>
  <c r="G346" i="4" s="1"/>
  <c r="G345" i="4" s="1"/>
  <c r="G344" i="4" s="1"/>
  <c r="F347" i="4"/>
  <c r="F346" i="4" s="1"/>
  <c r="F345" i="4" s="1"/>
  <c r="F344" i="4" s="1"/>
  <c r="H342" i="4"/>
  <c r="H341" i="4" s="1"/>
  <c r="H340" i="4" s="1"/>
  <c r="G342" i="4"/>
  <c r="G341" i="4" s="1"/>
  <c r="G340" i="4" s="1"/>
  <c r="F342" i="4"/>
  <c r="F341" i="4" s="1"/>
  <c r="F340" i="4" s="1"/>
  <c r="H338" i="4"/>
  <c r="H337" i="4" s="1"/>
  <c r="H336" i="4" s="1"/>
  <c r="G338" i="4"/>
  <c r="G337" i="4" s="1"/>
  <c r="G336" i="4" s="1"/>
  <c r="F338" i="4"/>
  <c r="F337" i="4" s="1"/>
  <c r="F336" i="4" s="1"/>
  <c r="H335" i="4"/>
  <c r="H334" i="4" s="1"/>
  <c r="H333" i="4" s="1"/>
  <c r="H332" i="4" s="1"/>
  <c r="G335" i="4"/>
  <c r="G334" i="4" s="1"/>
  <c r="G333" i="4" s="1"/>
  <c r="G332" i="4" s="1"/>
  <c r="F335" i="4"/>
  <c r="F334" i="4" s="1"/>
  <c r="F333" i="4" s="1"/>
  <c r="F332" i="4" s="1"/>
  <c r="H328" i="4"/>
  <c r="H327" i="4" s="1"/>
  <c r="H326" i="4" s="1"/>
  <c r="H325" i="4" s="1"/>
  <c r="G328" i="4"/>
  <c r="G327" i="4" s="1"/>
  <c r="G326" i="4" s="1"/>
  <c r="G325" i="4" s="1"/>
  <c r="F328" i="4"/>
  <c r="F327" i="4" s="1"/>
  <c r="F326" i="4" s="1"/>
  <c r="F325" i="4" s="1"/>
  <c r="H322" i="4"/>
  <c r="H321" i="4" s="1"/>
  <c r="H320" i="4" s="1"/>
  <c r="H319" i="4" s="1"/>
  <c r="G322" i="4"/>
  <c r="G321" i="4" s="1"/>
  <c r="G320" i="4" s="1"/>
  <c r="G319" i="4" s="1"/>
  <c r="F322" i="4"/>
  <c r="F321" i="4" s="1"/>
  <c r="F320" i="4" s="1"/>
  <c r="F319" i="4" s="1"/>
  <c r="H317" i="4"/>
  <c r="H316" i="4" s="1"/>
  <c r="H315" i="4" s="1"/>
  <c r="H314" i="4" s="1"/>
  <c r="G317" i="4"/>
  <c r="G316" i="4" s="1"/>
  <c r="G315" i="4" s="1"/>
  <c r="G314" i="4" s="1"/>
  <c r="F317" i="4"/>
  <c r="F316" i="4" s="1"/>
  <c r="F315" i="4" s="1"/>
  <c r="F314" i="4" s="1"/>
  <c r="H312" i="4"/>
  <c r="H311" i="4" s="1"/>
  <c r="H310" i="4" s="1"/>
  <c r="G312" i="4"/>
  <c r="G311" i="4" s="1"/>
  <c r="G310" i="4" s="1"/>
  <c r="F312" i="4"/>
  <c r="F311" i="4" s="1"/>
  <c r="F310" i="4" s="1"/>
  <c r="H305" i="4"/>
  <c r="H304" i="4" s="1"/>
  <c r="H303" i="4" s="1"/>
  <c r="F305" i="4"/>
  <c r="F304" i="4" s="1"/>
  <c r="F303" i="4" s="1"/>
  <c r="F296" i="4" s="1"/>
  <c r="H294" i="4"/>
  <c r="H293" i="4" s="1"/>
  <c r="H292" i="4" s="1"/>
  <c r="G294" i="4"/>
  <c r="G293" i="4" s="1"/>
  <c r="G292" i="4" s="1"/>
  <c r="F294" i="4"/>
  <c r="F293" i="4" s="1"/>
  <c r="F292" i="4" s="1"/>
  <c r="H291" i="4"/>
  <c r="H290" i="4" s="1"/>
  <c r="H289" i="4" s="1"/>
  <c r="H288" i="4" s="1"/>
  <c r="G291" i="4"/>
  <c r="G290" i="4" s="1"/>
  <c r="G289" i="4" s="1"/>
  <c r="G288" i="4" s="1"/>
  <c r="F290" i="4"/>
  <c r="F289" i="4" s="1"/>
  <c r="F288" i="4" s="1"/>
  <c r="H285" i="4"/>
  <c r="H284" i="4" s="1"/>
  <c r="G285" i="4"/>
  <c r="G284" i="4" s="1"/>
  <c r="F285" i="4"/>
  <c r="F284" i="4" s="1"/>
  <c r="H281" i="4"/>
  <c r="H280" i="4" s="1"/>
  <c r="H276" i="4" s="1"/>
  <c r="H275" i="4" s="1"/>
  <c r="H274" i="4" s="1"/>
  <c r="G281" i="4"/>
  <c r="G280" i="4" s="1"/>
  <c r="G276" i="4" s="1"/>
  <c r="G275" i="4" s="1"/>
  <c r="G274" i="4" s="1"/>
  <c r="F281" i="4"/>
  <c r="F280" i="4" s="1"/>
  <c r="F276" i="4" s="1"/>
  <c r="F275" i="4" s="1"/>
  <c r="F274" i="4" s="1"/>
  <c r="H278" i="4"/>
  <c r="H277" i="4" s="1"/>
  <c r="G278" i="4"/>
  <c r="G277" i="4" s="1"/>
  <c r="F278" i="4"/>
  <c r="F277" i="4" s="1"/>
  <c r="H262" i="4"/>
  <c r="H261" i="4" s="1"/>
  <c r="H260" i="4" s="1"/>
  <c r="G262" i="4"/>
  <c r="G261" i="4" s="1"/>
  <c r="G260" i="4" s="1"/>
  <c r="F262" i="4"/>
  <c r="F261" i="4" s="1"/>
  <c r="F260" i="4" s="1"/>
  <c r="H258" i="4"/>
  <c r="H257" i="4" s="1"/>
  <c r="H256" i="4" s="1"/>
  <c r="G258" i="4"/>
  <c r="G257" i="4" s="1"/>
  <c r="G256" i="4" s="1"/>
  <c r="F258" i="4"/>
  <c r="F257" i="4" s="1"/>
  <c r="F256" i="4" s="1"/>
  <c r="H254" i="4"/>
  <c r="H253" i="4" s="1"/>
  <c r="H252" i="4" s="1"/>
  <c r="G254" i="4"/>
  <c r="G253" i="4" s="1"/>
  <c r="G252" i="4" s="1"/>
  <c r="F254" i="4"/>
  <c r="F253" i="4" s="1"/>
  <c r="F252" i="4" s="1"/>
  <c r="H250" i="4"/>
  <c r="H249" i="4" s="1"/>
  <c r="G250" i="4"/>
  <c r="G249" i="4" s="1"/>
  <c r="F250" i="4"/>
  <c r="F249" i="4" s="1"/>
  <c r="H246" i="4"/>
  <c r="H245" i="4" s="1"/>
  <c r="G246" i="4"/>
  <c r="G245" i="4" s="1"/>
  <c r="F246" i="4"/>
  <c r="F245" i="4" s="1"/>
  <c r="H243" i="4"/>
  <c r="H242" i="4" s="1"/>
  <c r="H241" i="4" s="1"/>
  <c r="G243" i="4"/>
  <c r="G242" i="4" s="1"/>
  <c r="G241" i="4" s="1"/>
  <c r="F243" i="4"/>
  <c r="F242" i="4" s="1"/>
  <c r="F241" i="4" s="1"/>
  <c r="H239" i="4"/>
  <c r="H238" i="4" s="1"/>
  <c r="H237" i="4" s="1"/>
  <c r="G239" i="4"/>
  <c r="G238" i="4" s="1"/>
  <c r="G237" i="4" s="1"/>
  <c r="F239" i="4"/>
  <c r="F238" i="4" s="1"/>
  <c r="F237" i="4" s="1"/>
  <c r="H235" i="4"/>
  <c r="G235" i="4"/>
  <c r="F235" i="4"/>
  <c r="F226" i="4" s="1"/>
  <c r="H227" i="4"/>
  <c r="G227" i="4"/>
  <c r="F227" i="4"/>
  <c r="H224" i="4"/>
  <c r="H223" i="4" s="1"/>
  <c r="G224" i="4"/>
  <c r="G223" i="4" s="1"/>
  <c r="F224" i="4"/>
  <c r="F223" i="4" s="1"/>
  <c r="H216" i="4"/>
  <c r="H215" i="4" s="1"/>
  <c r="H214" i="4" s="1"/>
  <c r="H213" i="4" s="1"/>
  <c r="H212" i="4" s="1"/>
  <c r="H211" i="4" s="1"/>
  <c r="G216" i="4"/>
  <c r="G215" i="4" s="1"/>
  <c r="G214" i="4" s="1"/>
  <c r="G213" i="4" s="1"/>
  <c r="G212" i="4" s="1"/>
  <c r="G211" i="4" s="1"/>
  <c r="F216" i="4"/>
  <c r="F215" i="4" s="1"/>
  <c r="F214" i="4" s="1"/>
  <c r="F213" i="4" s="1"/>
  <c r="F212" i="4" s="1"/>
  <c r="F211" i="4" s="1"/>
  <c r="H209" i="4"/>
  <c r="G209" i="4"/>
  <c r="F209" i="4"/>
  <c r="H198" i="4"/>
  <c r="G198" i="4"/>
  <c r="F198" i="4"/>
  <c r="H195" i="4"/>
  <c r="H194" i="4" s="1"/>
  <c r="G195" i="4"/>
  <c r="G194" i="4" s="1"/>
  <c r="F195" i="4"/>
  <c r="F194" i="4" s="1"/>
  <c r="H191" i="4"/>
  <c r="H190" i="4" s="1"/>
  <c r="H189" i="4" s="1"/>
  <c r="G191" i="4"/>
  <c r="G190" i="4" s="1"/>
  <c r="G189" i="4" s="1"/>
  <c r="F191" i="4"/>
  <c r="F190" i="4" s="1"/>
  <c r="F189" i="4" s="1"/>
  <c r="H187" i="4"/>
  <c r="H186" i="4" s="1"/>
  <c r="H185" i="4" s="1"/>
  <c r="G187" i="4"/>
  <c r="G186" i="4" s="1"/>
  <c r="G185" i="4" s="1"/>
  <c r="F187" i="4"/>
  <c r="F186" i="4" s="1"/>
  <c r="F185" i="4" s="1"/>
  <c r="H183" i="4"/>
  <c r="H182" i="4" s="1"/>
  <c r="H181" i="4" s="1"/>
  <c r="G183" i="4"/>
  <c r="G182" i="4" s="1"/>
  <c r="G181" i="4" s="1"/>
  <c r="F183" i="4"/>
  <c r="F182" i="4" s="1"/>
  <c r="F181" i="4" s="1"/>
  <c r="H175" i="4"/>
  <c r="H174" i="4" s="1"/>
  <c r="G175" i="4"/>
  <c r="G174" i="4" s="1"/>
  <c r="F175" i="4"/>
  <c r="F174" i="4" s="1"/>
  <c r="H172" i="4"/>
  <c r="H171" i="4" s="1"/>
  <c r="H170" i="4" s="1"/>
  <c r="G172" i="4"/>
  <c r="G171" i="4" s="1"/>
  <c r="G170" i="4" s="1"/>
  <c r="F172" i="4"/>
  <c r="F171" i="4" s="1"/>
  <c r="F170" i="4" s="1"/>
  <c r="H167" i="4"/>
  <c r="H166" i="4" s="1"/>
  <c r="H165" i="4" s="1"/>
  <c r="H164" i="4" s="1"/>
  <c r="H163" i="4" s="1"/>
  <c r="G167" i="4"/>
  <c r="G166" i="4" s="1"/>
  <c r="G165" i="4" s="1"/>
  <c r="G164" i="4" s="1"/>
  <c r="G163" i="4" s="1"/>
  <c r="F167" i="4"/>
  <c r="F166" i="4" s="1"/>
  <c r="F165" i="4" s="1"/>
  <c r="F164" i="4" s="1"/>
  <c r="F163" i="4" s="1"/>
  <c r="H151" i="4"/>
  <c r="H150" i="4" s="1"/>
  <c r="H149" i="4" s="1"/>
  <c r="H148" i="4" s="1"/>
  <c r="G151" i="4"/>
  <c r="G150" i="4" s="1"/>
  <c r="G149" i="4" s="1"/>
  <c r="G148" i="4" s="1"/>
  <c r="F151" i="4"/>
  <c r="F150" i="4" s="1"/>
  <c r="F149" i="4" s="1"/>
  <c r="F148" i="4" s="1"/>
  <c r="H146" i="4"/>
  <c r="H145" i="4" s="1"/>
  <c r="H144" i="4" s="1"/>
  <c r="G146" i="4"/>
  <c r="G145" i="4" s="1"/>
  <c r="G144" i="4" s="1"/>
  <c r="F146" i="4"/>
  <c r="F145" i="4" s="1"/>
  <c r="F144" i="4" s="1"/>
  <c r="H143" i="4"/>
  <c r="H142" i="4" s="1"/>
  <c r="H141" i="4" s="1"/>
  <c r="H140" i="4" s="1"/>
  <c r="G143" i="4"/>
  <c r="G142" i="4" s="1"/>
  <c r="G141" i="4" s="1"/>
  <c r="G140" i="4" s="1"/>
  <c r="F142" i="4"/>
  <c r="F141" i="4" s="1"/>
  <c r="F140" i="4" s="1"/>
  <c r="H138" i="4"/>
  <c r="H137" i="4" s="1"/>
  <c r="H136" i="4" s="1"/>
  <c r="G138" i="4"/>
  <c r="G137" i="4" s="1"/>
  <c r="G136" i="4" s="1"/>
  <c r="F138" i="4"/>
  <c r="F137" i="4" s="1"/>
  <c r="F136" i="4" s="1"/>
  <c r="H130" i="4"/>
  <c r="H129" i="4" s="1"/>
  <c r="H128" i="4" s="1"/>
  <c r="G130" i="4"/>
  <c r="G129" i="4" s="1"/>
  <c r="G128" i="4" s="1"/>
  <c r="F130" i="4"/>
  <c r="F129" i="4" s="1"/>
  <c r="F128" i="4" s="1"/>
  <c r="H126" i="4"/>
  <c r="H123" i="4" s="1"/>
  <c r="H122" i="4" s="1"/>
  <c r="G126" i="4"/>
  <c r="G123" i="4" s="1"/>
  <c r="G122" i="4" s="1"/>
  <c r="F126" i="4"/>
  <c r="F123" i="4" s="1"/>
  <c r="H125" i="4"/>
  <c r="H124" i="4" s="1"/>
  <c r="G125" i="4"/>
  <c r="G124" i="4" s="1"/>
  <c r="F125" i="4"/>
  <c r="F124" i="4" s="1"/>
  <c r="F122" i="4"/>
  <c r="H110" i="4"/>
  <c r="H109" i="4" s="1"/>
  <c r="H108" i="4" s="1"/>
  <c r="H107" i="4" s="1"/>
  <c r="G110" i="4"/>
  <c r="G109" i="4" s="1"/>
  <c r="G108" i="4" s="1"/>
  <c r="G107" i="4" s="1"/>
  <c r="F110" i="4"/>
  <c r="F109" i="4" s="1"/>
  <c r="F108" i="4" s="1"/>
  <c r="F107" i="4" s="1"/>
  <c r="H104" i="4"/>
  <c r="H103" i="4" s="1"/>
  <c r="H102" i="4" s="1"/>
  <c r="H101" i="4" s="1"/>
  <c r="H100" i="4" s="1"/>
  <c r="G104" i="4"/>
  <c r="G103" i="4" s="1"/>
  <c r="G102" i="4" s="1"/>
  <c r="G101" i="4" s="1"/>
  <c r="G100" i="4" s="1"/>
  <c r="F104" i="4"/>
  <c r="F103" i="4" s="1"/>
  <c r="F102" i="4" s="1"/>
  <c r="F101" i="4" s="1"/>
  <c r="F100" i="4" s="1"/>
  <c r="H98" i="4"/>
  <c r="H97" i="4" s="1"/>
  <c r="H96" i="4" s="1"/>
  <c r="H95" i="4" s="1"/>
  <c r="G98" i="4"/>
  <c r="G97" i="4" s="1"/>
  <c r="G96" i="4" s="1"/>
  <c r="G95" i="4" s="1"/>
  <c r="F98" i="4"/>
  <c r="F97" i="4" s="1"/>
  <c r="F96" i="4" s="1"/>
  <c r="F95" i="4" s="1"/>
  <c r="H93" i="4"/>
  <c r="H92" i="4" s="1"/>
  <c r="G93" i="4"/>
  <c r="G92" i="4" s="1"/>
  <c r="F93" i="4"/>
  <c r="F92" i="4" s="1"/>
  <c r="H90" i="4"/>
  <c r="G90" i="4"/>
  <c r="F90" i="4"/>
  <c r="H88" i="4"/>
  <c r="G88" i="4"/>
  <c r="F88" i="4"/>
  <c r="F87" i="4" s="1"/>
  <c r="H82" i="4"/>
  <c r="H81" i="4" s="1"/>
  <c r="H80" i="4" s="1"/>
  <c r="H79" i="4" s="1"/>
  <c r="H78" i="4" s="1"/>
  <c r="G82" i="4"/>
  <c r="G81" i="4" s="1"/>
  <c r="G80" i="4" s="1"/>
  <c r="G79" i="4" s="1"/>
  <c r="G78" i="4" s="1"/>
  <c r="F82" i="4"/>
  <c r="F81" i="4" s="1"/>
  <c r="F80" i="4" s="1"/>
  <c r="F79" i="4" s="1"/>
  <c r="F78" i="4" s="1"/>
  <c r="H76" i="4"/>
  <c r="H75" i="4" s="1"/>
  <c r="G76" i="4"/>
  <c r="G75" i="4" s="1"/>
  <c r="F76" i="4"/>
  <c r="F75" i="4" s="1"/>
  <c r="H73" i="4"/>
  <c r="H72" i="4" s="1"/>
  <c r="H71" i="4" s="1"/>
  <c r="G73" i="4"/>
  <c r="G72" i="4" s="1"/>
  <c r="G71" i="4" s="1"/>
  <c r="F73" i="4"/>
  <c r="F72" i="4" s="1"/>
  <c r="F71" i="4" s="1"/>
  <c r="H69" i="4"/>
  <c r="G69" i="4"/>
  <c r="F69" i="4"/>
  <c r="H67" i="4"/>
  <c r="H66" i="4" s="1"/>
  <c r="G67" i="4"/>
  <c r="F67" i="4"/>
  <c r="F66" i="4" s="1"/>
  <c r="H64" i="4"/>
  <c r="H63" i="4" s="1"/>
  <c r="G64" i="4"/>
  <c r="G63" i="4" s="1"/>
  <c r="F64" i="4"/>
  <c r="F63" i="4" s="1"/>
  <c r="H61" i="4"/>
  <c r="H60" i="4" s="1"/>
  <c r="G61" i="4"/>
  <c r="G60" i="4" s="1"/>
  <c r="F61" i="4"/>
  <c r="F60" i="4" s="1"/>
  <c r="H59" i="4"/>
  <c r="H58" i="4" s="1"/>
  <c r="G59" i="4"/>
  <c r="G58" i="4" s="1"/>
  <c r="F59" i="4"/>
  <c r="F58" i="4" s="1"/>
  <c r="H56" i="4"/>
  <c r="G56" i="4"/>
  <c r="F56" i="4"/>
  <c r="H54" i="4"/>
  <c r="H53" i="4" s="1"/>
  <c r="G54" i="4"/>
  <c r="G53" i="4" s="1"/>
  <c r="F54" i="4"/>
  <c r="F53" i="4" s="1"/>
  <c r="H51" i="4"/>
  <c r="G51" i="4"/>
  <c r="F51" i="4"/>
  <c r="H49" i="4"/>
  <c r="H48" i="4" s="1"/>
  <c r="G49" i="4"/>
  <c r="G48" i="4" s="1"/>
  <c r="F49" i="4"/>
  <c r="F48" i="4" s="1"/>
  <c r="H47" i="4"/>
  <c r="H46" i="4" s="1"/>
  <c r="G47" i="4"/>
  <c r="G46" i="4" s="1"/>
  <c r="F47" i="4"/>
  <c r="F46" i="4" s="1"/>
  <c r="H44" i="4"/>
  <c r="G44" i="4"/>
  <c r="F44" i="4"/>
  <c r="H42" i="4"/>
  <c r="H41" i="4" s="1"/>
  <c r="G42" i="4"/>
  <c r="G41" i="4" s="1"/>
  <c r="F42" i="4"/>
  <c r="F41" i="4" s="1"/>
  <c r="H39" i="4"/>
  <c r="G39" i="4"/>
  <c r="F39" i="4"/>
  <c r="H37" i="4"/>
  <c r="H36" i="4" s="1"/>
  <c r="G37" i="4"/>
  <c r="G36" i="4" s="1"/>
  <c r="F37" i="4"/>
  <c r="F36" i="4" s="1"/>
  <c r="H34" i="4"/>
  <c r="G34" i="4"/>
  <c r="F34" i="4"/>
  <c r="H31" i="4"/>
  <c r="G31" i="4"/>
  <c r="F31" i="4"/>
  <c r="H29" i="4"/>
  <c r="G29" i="4"/>
  <c r="F29" i="4"/>
  <c r="H27" i="4"/>
  <c r="G27" i="4"/>
  <c r="G26" i="4" s="1"/>
  <c r="F27" i="4"/>
  <c r="H24" i="4"/>
  <c r="H23" i="4" s="1"/>
  <c r="G24" i="4"/>
  <c r="G23" i="4" s="1"/>
  <c r="F24" i="4"/>
  <c r="F23" i="4" s="1"/>
  <c r="H18" i="4"/>
  <c r="H17" i="4" s="1"/>
  <c r="H16" i="4" s="1"/>
  <c r="H15" i="4" s="1"/>
  <c r="H14" i="4" s="1"/>
  <c r="G18" i="4"/>
  <c r="G17" i="4" s="1"/>
  <c r="G16" i="4" s="1"/>
  <c r="G15" i="4" s="1"/>
  <c r="G14" i="4" s="1"/>
  <c r="F18" i="4"/>
  <c r="F17" i="4" s="1"/>
  <c r="F16" i="4" s="1"/>
  <c r="F15" i="4" s="1"/>
  <c r="F14" i="4" s="1"/>
  <c r="F21" i="1"/>
  <c r="E21" i="1"/>
  <c r="F43" i="1"/>
  <c r="F42" i="1" s="1"/>
  <c r="E43" i="1"/>
  <c r="E42" i="1" s="1"/>
  <c r="D31" i="1"/>
  <c r="F36" i="1"/>
  <c r="E36" i="1"/>
  <c r="D36" i="1"/>
  <c r="F33" i="1"/>
  <c r="E33" i="1"/>
  <c r="D33" i="1"/>
  <c r="G432" i="5" l="1"/>
  <c r="G431" i="5" s="1"/>
  <c r="F566" i="4"/>
  <c r="F565" i="4" s="1"/>
  <c r="F536" i="4" s="1"/>
  <c r="D334" i="6"/>
  <c r="D329" i="6" s="1"/>
  <c r="D103" i="6"/>
  <c r="F502" i="6"/>
  <c r="D502" i="6"/>
  <c r="E159" i="6"/>
  <c r="E158" i="6" s="1"/>
  <c r="D204" i="6"/>
  <c r="D203" i="6" s="1"/>
  <c r="D346" i="6"/>
  <c r="D342" i="6" s="1"/>
  <c r="D230" i="6"/>
  <c r="G521" i="5"/>
  <c r="G520" i="5" s="1"/>
  <c r="G519" i="5" s="1"/>
  <c r="I80" i="5"/>
  <c r="G717" i="5"/>
  <c r="G716" i="5" s="1"/>
  <c r="G715" i="5" s="1"/>
  <c r="G709" i="5" s="1"/>
  <c r="G708" i="5" s="1"/>
  <c r="I737" i="5"/>
  <c r="I715" i="5" s="1"/>
  <c r="I709" i="5" s="1"/>
  <c r="I708" i="5" s="1"/>
  <c r="F514" i="4"/>
  <c r="F513" i="4" s="1"/>
  <c r="F507" i="4" s="1"/>
  <c r="F386" i="4"/>
  <c r="G655" i="4"/>
  <c r="D387" i="6"/>
  <c r="D132" i="6"/>
  <c r="F33" i="4"/>
  <c r="G361" i="4"/>
  <c r="G360" i="4" s="1"/>
  <c r="G456" i="4"/>
  <c r="G455" i="4" s="1"/>
  <c r="F50" i="4"/>
  <c r="G197" i="4"/>
  <c r="H55" i="4"/>
  <c r="F655" i="4"/>
  <c r="F653" i="4" s="1"/>
  <c r="F642" i="4" s="1"/>
  <c r="F641" i="4" s="1"/>
  <c r="G706" i="4"/>
  <c r="G705" i="4" s="1"/>
  <c r="G691" i="4" s="1"/>
  <c r="G726" i="4"/>
  <c r="G725" i="4" s="1"/>
  <c r="G38" i="4"/>
  <c r="F43" i="4"/>
  <c r="H50" i="4"/>
  <c r="G391" i="4"/>
  <c r="G390" i="4" s="1"/>
  <c r="G386" i="4" s="1"/>
  <c r="G55" i="4"/>
  <c r="F222" i="4"/>
  <c r="F221" i="4" s="1"/>
  <c r="F455" i="4"/>
  <c r="G596" i="4"/>
  <c r="G595" i="4" s="1"/>
  <c r="F55" i="4"/>
  <c r="G43" i="4"/>
  <c r="G193" i="4"/>
  <c r="G549" i="4"/>
  <c r="G548" i="4" s="1"/>
  <c r="H726" i="4"/>
  <c r="H725" i="4" s="1"/>
  <c r="H720" i="4" s="1"/>
  <c r="H719" i="4" s="1"/>
  <c r="H718" i="4" s="1"/>
  <c r="E194" i="6"/>
  <c r="E193" i="6" s="1"/>
  <c r="F204" i="6"/>
  <c r="F203" i="6" s="1"/>
  <c r="E346" i="6"/>
  <c r="E342" i="6" s="1"/>
  <c r="F490" i="6"/>
  <c r="F194" i="6"/>
  <c r="F193" i="6" s="1"/>
  <c r="F541" i="6"/>
  <c r="F540" i="6" s="1"/>
  <c r="D417" i="6"/>
  <c r="D416" i="6" s="1"/>
  <c r="D407" i="6" s="1"/>
  <c r="F495" i="6"/>
  <c r="F407" i="6"/>
  <c r="D370" i="6"/>
  <c r="E275" i="6"/>
  <c r="E274" i="6" s="1"/>
  <c r="D309" i="6"/>
  <c r="D102" i="6"/>
  <c r="E407" i="6"/>
  <c r="H737" i="5"/>
  <c r="H715" i="5" s="1"/>
  <c r="H709" i="5" s="1"/>
  <c r="H708" i="5" s="1"/>
  <c r="G85" i="5"/>
  <c r="I90" i="5"/>
  <c r="G95" i="5"/>
  <c r="I106" i="5"/>
  <c r="G193" i="5"/>
  <c r="G604" i="5"/>
  <c r="G106" i="5"/>
  <c r="I665" i="5"/>
  <c r="I664" i="5" s="1"/>
  <c r="I663" i="5" s="1"/>
  <c r="I662" i="5" s="1"/>
  <c r="I661" i="5" s="1"/>
  <c r="I660" i="5" s="1"/>
  <c r="H193" i="5"/>
  <c r="I193" i="5"/>
  <c r="H566" i="4"/>
  <c r="H565" i="4" s="1"/>
  <c r="H536" i="4" s="1"/>
  <c r="F616" i="4"/>
  <c r="G654" i="4"/>
  <c r="G653" i="4" s="1"/>
  <c r="G642" i="4" s="1"/>
  <c r="G641" i="4" s="1"/>
  <c r="G566" i="4"/>
  <c r="G565" i="4" s="1"/>
  <c r="G536" i="4" s="1"/>
  <c r="G514" i="4"/>
  <c r="G513" i="4" s="1"/>
  <c r="G507" i="4" s="1"/>
  <c r="H514" i="4"/>
  <c r="H513" i="4" s="1"/>
  <c r="H507" i="4" s="1"/>
  <c r="G169" i="4"/>
  <c r="H169" i="4"/>
  <c r="F169" i="4"/>
  <c r="E388" i="6"/>
  <c r="E387" i="6" s="1"/>
  <c r="F388" i="6"/>
  <c r="F387" i="6" s="1"/>
  <c r="E371" i="6"/>
  <c r="E370" i="6" s="1"/>
  <c r="F371" i="6"/>
  <c r="F370" i="6" s="1"/>
  <c r="H605" i="5"/>
  <c r="H604" i="5" s="1"/>
  <c r="H603" i="5" s="1"/>
  <c r="H602" i="5" s="1"/>
  <c r="I605" i="5"/>
  <c r="I604" i="5" s="1"/>
  <c r="I603" i="5" s="1"/>
  <c r="I602" i="5" s="1"/>
  <c r="F759" i="4"/>
  <c r="F753" i="4" s="1"/>
  <c r="F752" i="4" s="1"/>
  <c r="H760" i="4"/>
  <c r="H759" i="4" s="1"/>
  <c r="H753" i="4" s="1"/>
  <c r="H752" i="4" s="1"/>
  <c r="G760" i="4"/>
  <c r="G759" i="4" s="1"/>
  <c r="G753" i="4" s="1"/>
  <c r="G752" i="4" s="1"/>
  <c r="G788" i="5"/>
  <c r="G784" i="5" s="1"/>
  <c r="G783" i="5" s="1"/>
  <c r="G782" i="5" s="1"/>
  <c r="G781" i="5" s="1"/>
  <c r="G780" i="5" s="1"/>
  <c r="G779" i="5" s="1"/>
  <c r="G90" i="5"/>
  <c r="I251" i="5"/>
  <c r="I247" i="5" s="1"/>
  <c r="I246" i="5" s="1"/>
  <c r="I240" i="5" s="1"/>
  <c r="I239" i="5" s="1"/>
  <c r="I238" i="5" s="1"/>
  <c r="I447" i="5"/>
  <c r="I446" i="5" s="1"/>
  <c r="G665" i="5"/>
  <c r="G664" i="5" s="1"/>
  <c r="H406" i="5"/>
  <c r="H403" i="5" s="1"/>
  <c r="H399" i="5" s="1"/>
  <c r="H90" i="5"/>
  <c r="I406" i="5"/>
  <c r="I403" i="5" s="1"/>
  <c r="I399" i="5" s="1"/>
  <c r="H217" i="5"/>
  <c r="H213" i="5" s="1"/>
  <c r="G251" i="5"/>
  <c r="G247" i="5" s="1"/>
  <c r="I763" i="5"/>
  <c r="I762" i="5" s="1"/>
  <c r="I757" i="5" s="1"/>
  <c r="I755" i="5" s="1"/>
  <c r="I754" i="5" s="1"/>
  <c r="G68" i="5"/>
  <c r="G551" i="5"/>
  <c r="G550" i="5" s="1"/>
  <c r="G570" i="5"/>
  <c r="G569" i="5" s="1"/>
  <c r="G568" i="5" s="1"/>
  <c r="H521" i="5"/>
  <c r="H520" i="5" s="1"/>
  <c r="H519" i="5" s="1"/>
  <c r="I521" i="5"/>
  <c r="I520" i="5" s="1"/>
  <c r="I519" i="5" s="1"/>
  <c r="F103" i="6"/>
  <c r="F102" i="6" s="1"/>
  <c r="E103" i="6"/>
  <c r="E102" i="6" s="1"/>
  <c r="D490" i="6"/>
  <c r="D440" i="6"/>
  <c r="D439" i="6" s="1"/>
  <c r="D38" i="6"/>
  <c r="D529" i="6"/>
  <c r="F529" i="6"/>
  <c r="D495" i="6"/>
  <c r="D541" i="6"/>
  <c r="D540" i="6" s="1"/>
  <c r="F132" i="6"/>
  <c r="F126" i="6" s="1"/>
  <c r="F125" i="6" s="1"/>
  <c r="F197" i="4"/>
  <c r="F193" i="4" s="1"/>
  <c r="E153" i="6"/>
  <c r="H577" i="5"/>
  <c r="H576" i="5" s="1"/>
  <c r="G496" i="5"/>
  <c r="G490" i="5" s="1"/>
  <c r="H496" i="5"/>
  <c r="H490" i="5" s="1"/>
  <c r="I496" i="5"/>
  <c r="I490" i="5" s="1"/>
  <c r="H296" i="4"/>
  <c r="H416" i="4"/>
  <c r="H415" i="4" s="1"/>
  <c r="H414" i="4" s="1"/>
  <c r="E38" i="6"/>
  <c r="F52" i="6"/>
  <c r="F79" i="6"/>
  <c r="H551" i="5"/>
  <c r="H550" i="5" s="1"/>
  <c r="I318" i="5"/>
  <c r="I305" i="5" s="1"/>
  <c r="G616" i="4"/>
  <c r="F396" i="4"/>
  <c r="G630" i="4"/>
  <c r="G629" i="4" s="1"/>
  <c r="H287" i="4"/>
  <c r="H248" i="4"/>
  <c r="F287" i="4"/>
  <c r="G396" i="4"/>
  <c r="G33" i="4"/>
  <c r="H483" i="4"/>
  <c r="H484" i="4"/>
  <c r="G50" i="4"/>
  <c r="G121" i="4"/>
  <c r="F26" i="4"/>
  <c r="F331" i="4"/>
  <c r="F324" i="4" s="1"/>
  <c r="H391" i="4"/>
  <c r="H390" i="4" s="1"/>
  <c r="H386" i="4" s="1"/>
  <c r="H378" i="5"/>
  <c r="H377" i="5" s="1"/>
  <c r="H372" i="5" s="1"/>
  <c r="H371" i="5" s="1"/>
  <c r="H197" i="4"/>
  <c r="H193" i="4" s="1"/>
  <c r="H255" i="4"/>
  <c r="F483" i="4"/>
  <c r="H596" i="4"/>
  <c r="H595" i="4" s="1"/>
  <c r="G21" i="5"/>
  <c r="G20" i="5" s="1"/>
  <c r="G19" i="5" s="1"/>
  <c r="G15" i="5" s="1"/>
  <c r="G14" i="5" s="1"/>
  <c r="G13" i="5" s="1"/>
  <c r="I570" i="5"/>
  <c r="I569" i="5" s="1"/>
  <c r="I568" i="5" s="1"/>
  <c r="D485" i="6"/>
  <c r="F520" i="6"/>
  <c r="H38" i="4"/>
  <c r="H226" i="4"/>
  <c r="F361" i="4"/>
  <c r="F360" i="4" s="1"/>
  <c r="F355" i="4" s="1"/>
  <c r="F354" i="4" s="1"/>
  <c r="H655" i="4"/>
  <c r="H654" i="4" s="1"/>
  <c r="H653" i="4" s="1"/>
  <c r="H642" i="4" s="1"/>
  <c r="H641" i="4" s="1"/>
  <c r="F38" i="6"/>
  <c r="D302" i="6"/>
  <c r="D32" i="1"/>
  <c r="H87" i="4"/>
  <c r="H86" i="4" s="1"/>
  <c r="H85" i="4" s="1"/>
  <c r="H84" i="4" s="1"/>
  <c r="G226" i="4"/>
  <c r="H361" i="4"/>
  <c r="H360" i="4" s="1"/>
  <c r="H355" i="4" s="1"/>
  <c r="H354" i="4" s="1"/>
  <c r="F391" i="4"/>
  <c r="F390" i="4" s="1"/>
  <c r="G558" i="4"/>
  <c r="G547" i="4" s="1"/>
  <c r="I68" i="5"/>
  <c r="H763" i="5"/>
  <c r="H762" i="5" s="1"/>
  <c r="H757" i="5" s="1"/>
  <c r="H755" i="5" s="1"/>
  <c r="H754" i="5" s="1"/>
  <c r="E466" i="6"/>
  <c r="H549" i="4"/>
  <c r="H548" i="4" s="1"/>
  <c r="H21" i="5"/>
  <c r="H20" i="5" s="1"/>
  <c r="H19" i="5" s="1"/>
  <c r="H15" i="5" s="1"/>
  <c r="H14" i="5" s="1"/>
  <c r="H13" i="5" s="1"/>
  <c r="I95" i="5"/>
  <c r="H318" i="5"/>
  <c r="H305" i="5" s="1"/>
  <c r="F440" i="6"/>
  <c r="F439" i="6" s="1"/>
  <c r="E541" i="6"/>
  <c r="E540" i="6" s="1"/>
  <c r="H616" i="4"/>
  <c r="F726" i="4"/>
  <c r="F725" i="4" s="1"/>
  <c r="H251" i="5"/>
  <c r="H247" i="5" s="1"/>
  <c r="H447" i="5"/>
  <c r="H446" i="5" s="1"/>
  <c r="H665" i="5"/>
  <c r="H664" i="5" s="1"/>
  <c r="H663" i="5" s="1"/>
  <c r="H662" i="5" s="1"/>
  <c r="H661" i="5" s="1"/>
  <c r="H660" i="5" s="1"/>
  <c r="G763" i="5"/>
  <c r="G762" i="5" s="1"/>
  <c r="G757" i="5" s="1"/>
  <c r="G755" i="5" s="1"/>
  <c r="G754" i="5" s="1"/>
  <c r="F302" i="6"/>
  <c r="F485" i="6"/>
  <c r="E495" i="6"/>
  <c r="D520" i="6"/>
  <c r="E529" i="6"/>
  <c r="E132" i="6"/>
  <c r="E126" i="6" s="1"/>
  <c r="E32" i="1"/>
  <c r="E31" i="1" s="1"/>
  <c r="E30" i="1" s="1"/>
  <c r="E65" i="1" s="1"/>
  <c r="F32" i="1"/>
  <c r="F31" i="1" s="1"/>
  <c r="F30" i="1" s="1"/>
  <c r="F65" i="1" s="1"/>
  <c r="H26" i="4"/>
  <c r="H33" i="4"/>
  <c r="F38" i="4"/>
  <c r="H43" i="4"/>
  <c r="G66" i="4"/>
  <c r="G87" i="4"/>
  <c r="G86" i="4" s="1"/>
  <c r="G85" i="4" s="1"/>
  <c r="G84" i="4" s="1"/>
  <c r="F121" i="4"/>
  <c r="H121" i="4"/>
  <c r="F248" i="4"/>
  <c r="G296" i="4"/>
  <c r="F706" i="4"/>
  <c r="F705" i="4" s="1"/>
  <c r="F691" i="4" s="1"/>
  <c r="H706" i="4"/>
  <c r="H705" i="4" s="1"/>
  <c r="H691" i="4" s="1"/>
  <c r="G287" i="4"/>
  <c r="G331" i="4"/>
  <c r="G324" i="4" s="1"/>
  <c r="G416" i="4"/>
  <c r="G415" i="4" s="1"/>
  <c r="G414" i="4" s="1"/>
  <c r="H456" i="4"/>
  <c r="H455" i="4" s="1"/>
  <c r="F630" i="4"/>
  <c r="F629" i="4" s="1"/>
  <c r="D256" i="6"/>
  <c r="D255" i="6"/>
  <c r="F416" i="4"/>
  <c r="F415" i="4" s="1"/>
  <c r="F414" i="4" s="1"/>
  <c r="H462" i="4"/>
  <c r="H461" i="4" s="1"/>
  <c r="G462" i="4"/>
  <c r="G461" i="4" s="1"/>
  <c r="H558" i="4"/>
  <c r="F558" i="4"/>
  <c r="F547" i="4" s="1"/>
  <c r="H630" i="4"/>
  <c r="H629" i="4" s="1"/>
  <c r="G75" i="5"/>
  <c r="I75" i="5"/>
  <c r="I140" i="5"/>
  <c r="G720" i="4"/>
  <c r="G719" i="4" s="1"/>
  <c r="G718" i="4" s="1"/>
  <c r="I21" i="5"/>
  <c r="I20" i="5" s="1"/>
  <c r="I19" i="5" s="1"/>
  <c r="I15" i="5" s="1"/>
  <c r="I14" i="5" s="1"/>
  <c r="I13" i="5" s="1"/>
  <c r="H68" i="5"/>
  <c r="H75" i="5"/>
  <c r="G80" i="5"/>
  <c r="H95" i="5"/>
  <c r="H140" i="5"/>
  <c r="G217" i="5"/>
  <c r="G213" i="5" s="1"/>
  <c r="I217" i="5"/>
  <c r="I213" i="5" s="1"/>
  <c r="G277" i="5"/>
  <c r="H352" i="5"/>
  <c r="H346" i="5" s="1"/>
  <c r="G378" i="5"/>
  <c r="G377" i="5" s="1"/>
  <c r="G372" i="5" s="1"/>
  <c r="G371" i="5" s="1"/>
  <c r="I378" i="5"/>
  <c r="I377" i="5" s="1"/>
  <c r="I372" i="5" s="1"/>
  <c r="I371" i="5" s="1"/>
  <c r="G406" i="5"/>
  <c r="G403" i="5" s="1"/>
  <c r="G399" i="5" s="1"/>
  <c r="H453" i="5"/>
  <c r="H452" i="5" s="1"/>
  <c r="G615" i="5"/>
  <c r="G614" i="5"/>
  <c r="G613" i="5" s="1"/>
  <c r="G612" i="5" s="1"/>
  <c r="F445" i="6"/>
  <c r="F256" i="6"/>
  <c r="F255" i="6"/>
  <c r="F363" i="6"/>
  <c r="D445" i="6"/>
  <c r="G447" i="5"/>
  <c r="G446" i="5" s="1"/>
  <c r="H570" i="5"/>
  <c r="H569" i="5" s="1"/>
  <c r="H568" i="5" s="1"/>
  <c r="G627" i="5"/>
  <c r="G623" i="5" s="1"/>
  <c r="D13" i="6"/>
  <c r="E61" i="6"/>
  <c r="E79" i="6"/>
  <c r="D159" i="6"/>
  <c r="D158" i="6" s="1"/>
  <c r="D153" i="6" s="1"/>
  <c r="F159" i="6"/>
  <c r="F158" i="6" s="1"/>
  <c r="F153" i="6" s="1"/>
  <c r="D194" i="6"/>
  <c r="D193" i="6" s="1"/>
  <c r="E204" i="6"/>
  <c r="E203" i="6" s="1"/>
  <c r="D234" i="6"/>
  <c r="D279" i="6"/>
  <c r="D275" i="6" s="1"/>
  <c r="F279" i="6"/>
  <c r="E302" i="6"/>
  <c r="F309" i="6"/>
  <c r="F346" i="6"/>
  <c r="F342" i="6" s="1"/>
  <c r="D363" i="6"/>
  <c r="E440" i="6"/>
  <c r="E439" i="6" s="1"/>
  <c r="E445" i="6"/>
  <c r="D466" i="6"/>
  <c r="F466" i="6"/>
  <c r="E485" i="6"/>
  <c r="E490" i="6"/>
  <c r="E520" i="6"/>
  <c r="E13" i="6"/>
  <c r="D79" i="6"/>
  <c r="E234" i="6"/>
  <c r="E502" i="6"/>
  <c r="F13" i="6"/>
  <c r="D52" i="6"/>
  <c r="F61" i="6"/>
  <c r="F234" i="6"/>
  <c r="E309" i="6"/>
  <c r="E363" i="6"/>
  <c r="E507" i="6"/>
  <c r="E256" i="6"/>
  <c r="E255" i="6"/>
  <c r="E52" i="6"/>
  <c r="H106" i="5"/>
  <c r="G241" i="5"/>
  <c r="I352" i="5"/>
  <c r="I346" i="5" s="1"/>
  <c r="G453" i="5"/>
  <c r="G452" i="5" s="1"/>
  <c r="I551" i="5"/>
  <c r="I550" i="5" s="1"/>
  <c r="G632" i="5"/>
  <c r="I577" i="5"/>
  <c r="I576" i="5" s="1"/>
  <c r="H80" i="5"/>
  <c r="G140" i="5"/>
  <c r="G270" i="5"/>
  <c r="G309" i="5"/>
  <c r="G305" i="5" s="1"/>
  <c r="G352" i="5"/>
  <c r="G346" i="5" s="1"/>
  <c r="I453" i="5"/>
  <c r="I452" i="5" s="1"/>
  <c r="G577" i="5"/>
  <c r="G576" i="5" s="1"/>
  <c r="G255" i="4"/>
  <c r="H396" i="4"/>
  <c r="H331" i="4"/>
  <c r="H324" i="4" s="1"/>
  <c r="G248" i="4"/>
  <c r="F255" i="4"/>
  <c r="G355" i="4"/>
  <c r="G354" i="4" s="1"/>
  <c r="F462" i="4"/>
  <c r="F461" i="4" s="1"/>
  <c r="G484" i="4"/>
  <c r="G483" i="4"/>
  <c r="F86" i="4"/>
  <c r="F85" i="4" s="1"/>
  <c r="F84" i="4" s="1"/>
  <c r="D30" i="1"/>
  <c r="D65" i="1" s="1"/>
  <c r="F720" i="4" l="1"/>
  <c r="F719" i="4" s="1"/>
  <c r="F718" i="4" s="1"/>
  <c r="D185" i="6"/>
  <c r="F185" i="6"/>
  <c r="E185" i="6"/>
  <c r="D126" i="6"/>
  <c r="D125" i="6" s="1"/>
  <c r="H394" i="5"/>
  <c r="G129" i="5"/>
  <c r="G663" i="5"/>
  <c r="G662" i="5" s="1"/>
  <c r="G661" i="5" s="1"/>
  <c r="G660" i="5" s="1"/>
  <c r="H381" i="4"/>
  <c r="H353" i="4" s="1"/>
  <c r="G381" i="4"/>
  <c r="G353" i="4" s="1"/>
  <c r="I129" i="5"/>
  <c r="G594" i="4"/>
  <c r="G588" i="4" s="1"/>
  <c r="G506" i="4" s="1"/>
  <c r="G603" i="5"/>
  <c r="G602" i="5" s="1"/>
  <c r="H129" i="5"/>
  <c r="H106" i="4"/>
  <c r="H22" i="4"/>
  <c r="H21" i="4" s="1"/>
  <c r="H20" i="4" s="1"/>
  <c r="F381" i="4"/>
  <c r="F353" i="4" s="1"/>
  <c r="H547" i="4"/>
  <c r="G106" i="4"/>
  <c r="F106" i="4"/>
  <c r="F594" i="4"/>
  <c r="F588" i="4" s="1"/>
  <c r="F506" i="4" s="1"/>
  <c r="F22" i="4"/>
  <c r="F21" i="4" s="1"/>
  <c r="F20" i="4" s="1"/>
  <c r="G222" i="4"/>
  <c r="G221" i="4" s="1"/>
  <c r="G220" i="4" s="1"/>
  <c r="G219" i="4" s="1"/>
  <c r="G218" i="4" s="1"/>
  <c r="H222" i="4"/>
  <c r="H221" i="4" s="1"/>
  <c r="H220" i="4" s="1"/>
  <c r="H219" i="4" s="1"/>
  <c r="H218" i="4" s="1"/>
  <c r="D459" i="6"/>
  <c r="D458" i="6" s="1"/>
  <c r="E341" i="6"/>
  <c r="F275" i="6"/>
  <c r="F274" i="6" s="1"/>
  <c r="F273" i="6" s="1"/>
  <c r="D274" i="6"/>
  <c r="D273" i="6" s="1"/>
  <c r="G394" i="5"/>
  <c r="G370" i="5" s="1"/>
  <c r="G246" i="5"/>
  <c r="G240" i="5" s="1"/>
  <c r="G239" i="5" s="1"/>
  <c r="G238" i="5" s="1"/>
  <c r="H246" i="5"/>
  <c r="H240" i="5" s="1"/>
  <c r="H239" i="5" s="1"/>
  <c r="H238" i="5" s="1"/>
  <c r="I394" i="5"/>
  <c r="I370" i="5" s="1"/>
  <c r="F220" i="4"/>
  <c r="F219" i="4" s="1"/>
  <c r="F218" i="4" s="1"/>
  <c r="G622" i="5"/>
  <c r="G621" i="5" s="1"/>
  <c r="G620" i="5" s="1"/>
  <c r="H67" i="5"/>
  <c r="H66" i="5" s="1"/>
  <c r="H65" i="5" s="1"/>
  <c r="G67" i="5"/>
  <c r="G66" i="5" s="1"/>
  <c r="G65" i="5" s="1"/>
  <c r="I707" i="5"/>
  <c r="F459" i="6"/>
  <c r="F458" i="6" s="1"/>
  <c r="E273" i="6"/>
  <c r="E125" i="6"/>
  <c r="H562" i="5"/>
  <c r="H370" i="5"/>
  <c r="G489" i="5"/>
  <c r="I489" i="5"/>
  <c r="H283" i="4"/>
  <c r="H273" i="4" s="1"/>
  <c r="H489" i="5"/>
  <c r="H295" i="5"/>
  <c r="I562" i="5"/>
  <c r="F283" i="4"/>
  <c r="F273" i="4" s="1"/>
  <c r="I67" i="5"/>
  <c r="I66" i="5" s="1"/>
  <c r="I65" i="5" s="1"/>
  <c r="G707" i="5"/>
  <c r="E459" i="6"/>
  <c r="E458" i="6" s="1"/>
  <c r="F341" i="6"/>
  <c r="G22" i="4"/>
  <c r="G21" i="4" s="1"/>
  <c r="G20" i="4" s="1"/>
  <c r="H594" i="4"/>
  <c r="H588" i="4" s="1"/>
  <c r="H506" i="4" s="1"/>
  <c r="G295" i="5"/>
  <c r="G283" i="4"/>
  <c r="G273" i="4" s="1"/>
  <c r="D341" i="6"/>
  <c r="H707" i="5"/>
  <c r="I295" i="5"/>
  <c r="G562" i="5"/>
  <c r="F13" i="4" l="1"/>
  <c r="F794" i="4" s="1"/>
  <c r="E594" i="6"/>
  <c r="F594" i="6"/>
  <c r="H13" i="4"/>
  <c r="H794" i="4" s="1"/>
  <c r="D594" i="6"/>
  <c r="H58" i="5"/>
  <c r="H57" i="5" s="1"/>
  <c r="H793" i="5" s="1"/>
  <c r="G58" i="5"/>
  <c r="G13" i="4"/>
  <c r="G794" i="4" s="1"/>
  <c r="I58" i="5"/>
  <c r="I57" i="5" s="1"/>
  <c r="I793" i="5" s="1"/>
  <c r="G57" i="5" l="1"/>
  <c r="G793" i="5" s="1"/>
</calcChain>
</file>

<file path=xl/sharedStrings.xml><?xml version="1.0" encoding="utf-8"?>
<sst xmlns="http://schemas.openxmlformats.org/spreadsheetml/2006/main" count="10579" uniqueCount="704">
  <si>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</si>
  <si>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</si>
  <si>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</si>
  <si>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</si>
  <si>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</si>
  <si>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</si>
  <si>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</si>
  <si>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</si>
  <si>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</si>
  <si>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</si>
  <si>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</si>
  <si>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</si>
  <si>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</si>
  <si>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</si>
  <si>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</si>
  <si>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</si>
  <si>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</si>
  <si>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</si>
  <si>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</si>
  <si>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</si>
  <si>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</si>
  <si>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</si>
  <si>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</si>
  <si>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</si>
  <si>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</si>
  <si>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</si>
  <si>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</si>
  <si>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</si>
  <si>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</si>
  <si>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</si>
  <si>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</si>
  <si>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</si>
  <si>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</si>
  <si>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</si>
  <si>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</si>
  <si>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</si>
  <si>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</si>
  <si>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</si>
  <si>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</si>
  <si>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</si>
  <si>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</si>
  <si>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</si>
  <si>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</si>
  <si>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</si>
  <si>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</si>
  <si>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</si>
  <si>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</si>
  <si>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</si>
  <si>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</si>
  <si>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</si>
  <si>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</si>
  <si>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</si>
  <si>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</si>
  <si>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</si>
  <si>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</si>
  <si>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</si>
  <si>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</si>
  <si>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</si>
  <si>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</si>
  <si>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</si>
  <si>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</si>
  <si>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</si>
  <si>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</si>
  <si>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</si>
  <si>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</si>
  <si>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</si>
  <si>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</si>
  <si>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</si>
  <si>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</si>
  <si>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</si>
  <si>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</si>
  <si>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</si>
  <si>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</si>
  <si>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</si>
  <si>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</si>
  <si>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</si>
  <si>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</si>
  <si>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</si>
  <si>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</si>
  <si>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</si>
  <si>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</si>
  <si>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</si>
  <si>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</si>
  <si>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</si>
  <si>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</si>
  <si>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</si>
  <si>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</si>
  <si>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</si>
  <si>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</si>
  <si>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</si>
  <si>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</si>
  <si>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</si>
  <si>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</si>
  <si>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</si>
  <si>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</si>
  <si>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</si>
  <si>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</si>
  <si>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</si>
  <si>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</si>
  <si>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</si>
  <si>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</si>
  <si>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</si>
  <si>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</si>
  <si>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</si>
  <si>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</si>
  <si>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</si>
  <si>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</si>
  <si>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</si>
  <si>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</si>
  <si>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</si>
  <si>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</si>
  <si>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</si>
  <si>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</si>
  <si>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</si>
  <si>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</si>
  <si>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</si>
  <si>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</si>
  <si>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</si>
  <si>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</si>
  <si>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</si>
  <si>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</si>
  <si>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</si>
  <si>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</si>
  <si>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</si>
  <si>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</si>
  <si>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</si>
  <si>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</si>
  <si>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</si>
  <si>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</si>
  <si>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</si>
  <si>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</si>
  <si>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</si>
  <si>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</si>
  <si>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</si>
  <si>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</si>
  <si>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</si>
  <si>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</si>
  <si>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</si>
  <si>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</si>
  <si>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</si>
  <si>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</si>
  <si>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</si>
  <si>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</si>
  <si>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</si>
  <si>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</si>
  <si>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</si>
  <si>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</si>
  <si>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</si>
  <si>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</si>
  <si>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</si>
  <si>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</si>
  <si>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</si>
  <si>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</si>
  <si>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</si>
  <si>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</si>
  <si>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</si>
  <si>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</si>
  <si>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</si>
  <si>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</si>
  <si>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</si>
  <si>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</si>
  <si>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</si>
  <si>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</si>
  <si>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</si>
  <si>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</si>
  <si>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</si>
  <si>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</si>
  <si>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</si>
  <si>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</si>
  <si>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</si>
  <si>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</si>
  <si>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</si>
  <si>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</si>
  <si>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</si>
  <si>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</si>
  <si>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</si>
  <si>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</si>
  <si>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</si>
  <si>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</si>
  <si>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</si>
  <si>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</si>
  <si>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</si>
  <si>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</si>
  <si>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</si>
  <si>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</si>
  <si>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</si>
  <si>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</si>
  <si>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</si>
  <si>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</si>
  <si>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</si>
  <si>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</si>
  <si>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</si>
  <si>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</si>
  <si>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</si>
  <si>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</si>
  <si>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</si>
  <si>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</si>
  <si>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</si>
  <si>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</si>
  <si>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</si>
  <si>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</si>
  <si>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</si>
  <si>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</si>
  <si>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</si>
  <si>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</si>
  <si>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</si>
  <si>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</si>
  <si>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</si>
  <si>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</si>
  <si>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</si>
  <si>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</si>
  <si>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</si>
  <si>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</si>
  <si>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</si>
  <si>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</si>
  <si>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</si>
  <si>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</si>
  <si>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</si>
  <si>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</si>
  <si>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</si>
  <si>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</si>
  <si>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</si>
  <si>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</si>
  <si>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</si>
  <si>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</si>
  <si>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</si>
  <si>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</si>
  <si>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</si>
  <si>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</si>
  <si>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</si>
  <si>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</si>
  <si>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</si>
  <si>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</si>
  <si>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</si>
  <si>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</si>
  <si>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</si>
  <si>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</si>
  <si>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</si>
  <si>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</si>
  <si>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</si>
  <si>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</si>
  <si>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</si>
  <si>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</si>
  <si>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</si>
  <si>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</si>
  <si>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</si>
  <si>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</si>
  <si>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</si>
  <si>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</si>
  <si>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</si>
  <si>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</si>
  <si>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</si>
  <si>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</si>
  <si>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</si>
  <si>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</si>
  <si>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</si>
  <si>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</si>
  <si>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</si>
  <si>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</si>
  <si>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</si>
  <si>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</si>
  <si>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</si>
  <si>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</si>
  <si>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</si>
  <si>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</si>
  <si>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</si>
  <si>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</si>
  <si>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</si>
  <si>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</si>
  <si>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</si>
  <si>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</si>
  <si>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</si>
  <si>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</si>
  <si>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</si>
  <si>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</si>
  <si>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</si>
  <si>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</si>
  <si>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</si>
  <si>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</si>
  <si>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</si>
  <si>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</si>
  <si>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</si>
  <si>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</si>
  <si>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</si>
  <si>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</si>
  <si>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</si>
  <si>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</si>
  <si>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</si>
  <si>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</si>
  <si>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</si>
  <si>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</si>
  <si>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</si>
  <si>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</si>
  <si>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</si>
  <si>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</si>
  <si>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</si>
  <si>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</si>
  <si>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</si>
  <si>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</si>
  <si>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</si>
  <si>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</si>
  <si>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</si>
  <si>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</si>
  <si>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</si>
  <si>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</si>
  <si>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</si>
  <si>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</si>
  <si>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</si>
  <si>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</si>
  <si>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</si>
  <si>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</si>
  <si>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</si>
  <si>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</si>
  <si>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</si>
  <si>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</si>
  <si>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</si>
  <si>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</si>
  <si>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</si>
  <si>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</si>
  <si>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</si>
  <si>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</si>
  <si>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</si>
  <si>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</si>
  <si>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</si>
  <si>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</si>
  <si>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</si>
  <si>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</si>
  <si>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</si>
  <si>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</si>
  <si>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</si>
  <si>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</si>
  <si>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</si>
  <si>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</si>
  <si>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</si>
  <si>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</si>
  <si>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</si>
  <si>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</si>
  <si>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</si>
  <si>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</si>
  <si>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</si>
  <si>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</si>
  <si>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</si>
  <si>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</si>
  <si>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</si>
  <si>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</si>
  <si>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</si>
  <si>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</si>
  <si>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</si>
  <si>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</si>
  <si>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</si>
  <si>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</si>
  <si>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</si>
  <si>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</si>
  <si>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</si>
  <si>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</si>
  <si>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</si>
  <si>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</si>
  <si>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</si>
  <si>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</si>
  <si>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</si>
  <si>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</si>
  <si>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</si>
  <si>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</si>
  <si>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</si>
  <si>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</si>
  <si>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</si>
  <si>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</si>
  <si>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</si>
  <si>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</si>
  <si>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</si>
  <si>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</si>
  <si>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</si>
  <si>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</si>
  <si>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</si>
  <si>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</si>
  <si>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</si>
  <si>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</si>
  <si>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</si>
  <si>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</si>
  <si>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</si>
  <si>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</si>
  <si>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</si>
  <si>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</si>
  <si>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</si>
  <si>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</si>
  <si>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</si>
  <si>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</si>
  <si>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</si>
  <si>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</si>
  <si>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</si>
  <si>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</si>
  <si>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</si>
  <si>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</si>
  <si>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</si>
  <si>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</si>
  <si>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</si>
  <si>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</si>
  <si>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</si>
  <si>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</si>
  <si>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</si>
  <si>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</si>
  <si>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</si>
  <si>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</si>
  <si>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</si>
  <si>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</si>
  <si>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</si>
  <si>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</si>
  <si>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</si>
  <si>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</si>
  <si>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</si>
  <si>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</si>
  <si>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</si>
  <si>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</si>
  <si>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</si>
  <si>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</si>
  <si>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</si>
  <si>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</si>
  <si>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</si>
  <si>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</si>
  <si>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</si>
  <si>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</si>
  <si>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</si>
  <si>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</si>
  <si>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</si>
  <si>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</si>
  <si>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</si>
  <si>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</si>
  <si>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</si>
  <si>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</si>
  <si>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</si>
  <si>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</si>
  <si>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</si>
  <si>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</si>
  <si>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</si>
  <si>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</si>
  <si>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</si>
  <si>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</si>
  <si>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</si>
  <si>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</si>
  <si>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</si>
  <si>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</si>
  <si>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</si>
  <si>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</si>
  <si>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</si>
  <si>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</si>
  <si>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</si>
  <si>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</si>
  <si>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</si>
  <si>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</si>
  <si>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</si>
  <si>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</si>
  <si>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</si>
  <si>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</si>
  <si>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</si>
  <si>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</si>
  <si>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</si>
  <si>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</si>
  <si>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</si>
  <si>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</si>
  <si>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</si>
  <si>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</si>
  <si>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</si>
  <si>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</si>
  <si>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</si>
  <si>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</si>
  <si>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</si>
  <si>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</si>
  <si>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</si>
  <si>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</si>
  <si>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</si>
  <si>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</si>
  <si>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</si>
  <si>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</si>
  <si>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</si>
  <si>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</si>
  <si>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</si>
  <si>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</si>
  <si>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</si>
  <si>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</si>
  <si>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</si>
  <si>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</si>
  <si>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</si>
  <si>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</si>
  <si>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</si>
  <si>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</si>
  <si>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</si>
  <si>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</si>
  <si>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</si>
  <si>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</si>
  <si>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</si>
  <si>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</si>
  <si>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</si>
  <si>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</si>
  <si>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</si>
  <si>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</si>
  <si>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</si>
  <si>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</si>
  <si>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</si>
  <si>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</si>
  <si>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</si>
  <si>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</si>
  <si>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</si>
  <si>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</si>
  <si>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</si>
  <si>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</si>
  <si>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</si>
  <si>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</si>
  <si>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</si>
  <si>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</si>
  <si>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</si>
  <si>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</si>
  <si>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</si>
  <si>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</si>
  <si>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</si>
  <si>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</si>
  <si>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</si>
  <si>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</si>
  <si>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</si>
  <si>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</si>
  <si>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</si>
  <si>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</si>
  <si>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</si>
  <si>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</si>
  <si>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</si>
  <si>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</si>
  <si>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</si>
  <si>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</si>
  <si>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</si>
  <si>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</si>
  <si>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</si>
  <si>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</si>
  <si>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</si>
  <si>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</si>
  <si>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</si>
  <si>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</si>
  <si>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</si>
  <si>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</si>
  <si>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</si>
  <si>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</si>
  <si>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</si>
  <si>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</si>
  <si>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</si>
  <si>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</si>
  <si>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</si>
  <si>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</si>
  <si>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</si>
  <si>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</si>
  <si>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</si>
  <si>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</si>
  <si>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</si>
  <si>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</si>
  <si>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</si>
  <si>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</si>
  <si>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</si>
  <si>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</si>
  <si>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</si>
  <si>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</si>
  <si>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</si>
  <si>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</si>
  <si>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</si>
  <si>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</si>
  <si>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</si>
  <si>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</si>
  <si>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</si>
  <si>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</si>
  <si>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</si>
  <si>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</si>
  <si>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</si>
  <si>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</si>
  <si>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</si>
  <si>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</si>
  <si>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</si>
  <si>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</si>
  <si>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</si>
  <si>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</si>
  <si>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</si>
  <si>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</si>
  <si>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</si>
  <si>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</si>
  <si>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>Приложение 7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</si>
  <si>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</si>
  <si>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</si>
  <si>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</si>
  <si>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</si>
  <si>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от 14 декабря 2017 года №107</t>
  </si>
  <si>
    <t>от  14 декабря 2017 года №107</t>
  </si>
  <si>
    <t>2 02 29999 04 0075 151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</si>
  <si>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</si>
  <si>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11001S1800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</si>
  <si>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</si>
  <si>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19001S2300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</si>
  <si>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</si>
  <si>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1900172300</t>
  </si>
  <si>
    <t>Обеспечение повышения оплаты труда некоторых категорий работников муниципальных учреждений</t>
  </si>
  <si>
    <t>9300072300</t>
  </si>
  <si>
    <t>1710172300</t>
  </si>
  <si>
    <t>1000172300</t>
  </si>
  <si>
    <t>2100172300</t>
  </si>
  <si>
    <t>2000172300</t>
  </si>
  <si>
    <t>93000S2300</t>
  </si>
  <si>
    <t>17101S2300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</si>
  <si>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</si>
  <si>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10001S2300</t>
  </si>
  <si>
    <t>21001S2300</t>
  </si>
  <si>
    <t>20001S2300</t>
  </si>
  <si>
    <t>244</t>
  </si>
  <si>
    <t>Уменьшение прочих остатков денежных средств бюджетов городских округов</t>
  </si>
  <si>
    <t xml:space="preserve"> 000 01 05 02 01 04 0000610</t>
  </si>
  <si>
    <t>Уменьшение прочих остатков средств бюджетов</t>
  </si>
  <si>
    <t xml:space="preserve"> 000 01 05 02 00 00 0000 600</t>
  </si>
  <si>
    <t>Увеличение прочих остатков денежных средств бюджетов городских округов</t>
  </si>
  <si>
    <t xml:space="preserve"> 000 01 05 02 01 04 0000 510</t>
  </si>
  <si>
    <t>Увеличение прочих остатков средств бюджетов</t>
  </si>
  <si>
    <t xml:space="preserve"> 000 01 05 02 00 00 0000 500</t>
  </si>
  <si>
    <t>Изменение остатков средств на счетах по учету средств бюджетов</t>
  </si>
  <si>
    <t xml:space="preserve"> 000 01 05 00 00 00 0000 000</t>
  </si>
  <si>
    <t>Получение кредитов от кредитных организаций бюджетами городских округов в валюте Российской Федерации</t>
  </si>
  <si>
    <t>000 01 02 00 00 04 0000 710</t>
  </si>
  <si>
    <t>Получение кредитов от кредитных организаций в валюте Российской Федерации</t>
  </si>
  <si>
    <t>000 01 02 00 00 00 0000 700</t>
  </si>
  <si>
    <t>Кредиты кредитных организаций в валюте Российской Федерации</t>
  </si>
  <si>
    <t>000 01 02 00 00 00 0000 000</t>
  </si>
  <si>
    <t>Предоставление бюджетных кредитов юридическим лицам из бюджетов городских округов в валюте Российской Федерации</t>
  </si>
  <si>
    <t>000 01 06 05 01 04 0000 540</t>
  </si>
  <si>
    <t>Предоставление бюджетных кредитов юридическим лицам в валюте Российской Федерации</t>
  </si>
  <si>
    <t>000 01 06 05 01 00 0000 500</t>
  </si>
  <si>
    <t>Предоставление бюджетных кредитов внутри страны в валюте Российской Федерации</t>
  </si>
  <si>
    <t>000 01 06 05 00 00 0000 500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</si>
  <si>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</si>
  <si>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000 01 06 05 01 04 0000 640</t>
  </si>
  <si>
    <t>Возврат бюджетных кредитов, предоставленных юридическим лицам в валюте Российской Федерации</t>
  </si>
  <si>
    <t>000 01 06 05 00 00 0000 600</t>
  </si>
  <si>
    <t>Бюджетные кредиты, предоставленные внутри страны в валюте Российской Федерации</t>
  </si>
  <si>
    <t>000 01 06 05 00 00 0000 000</t>
  </si>
  <si>
    <t>Иные источники внутреннего финансирования дефицитов бюджетов</t>
  </si>
  <si>
    <t>000 01 06 00 00 00 0000 000</t>
  </si>
  <si>
    <t>Изменение прочих остатков средств бюджетов</t>
  </si>
  <si>
    <t xml:space="preserve"> 000 01 05 02 00 00 0000 000</t>
  </si>
  <si>
    <t>Изменение остатков средств на счетах  по учету  средств бюджета</t>
  </si>
  <si>
    <t>ИСТОЧНИКИ ВНУТРЕННЕГО ФИНАНСИРОВАНИЯ ДЕФИЦИТОВ БЮДЖЕТОВ</t>
  </si>
  <si>
    <t>000 01 00 00 00 00 0000 000</t>
  </si>
  <si>
    <t>2</t>
  </si>
  <si>
    <t>Наименование</t>
  </si>
  <si>
    <t>Источники внутреннего финансирования дефицита бюджета ЗАТО Михайловский Саратовской области на 2018 год и на плановый период 2019 и 2020 годов</t>
  </si>
  <si>
    <t>Приложение 8</t>
  </si>
  <si>
    <t>Приложение 2</t>
  </si>
  <si>
    <t>Приложение 3</t>
  </si>
  <si>
    <t>1500000000</t>
  </si>
  <si>
    <t>1500100000</t>
  </si>
  <si>
    <t>15001Z0000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</si>
  <si>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</si>
  <si>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Приобретение коммунальной техники, спецтехники и оборудования</t>
  </si>
  <si>
    <t>5</t>
  </si>
  <si>
    <t>Сумма,тыс. руб.</t>
  </si>
  <si>
    <t>от 12 апреля 2018 года №128</t>
  </si>
  <si>
    <t>2 02 40000 00 0000 151</t>
  </si>
  <si>
    <t>Иные межбюджетные трансферты</t>
  </si>
  <si>
    <t>Межбюджетные трансферты, передаваемые бюджетам городских округов области в целях поддержки районных печатных средств массовой информации</t>
  </si>
  <si>
    <t>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</t>
  </si>
  <si>
    <t>2 02 49999 04 0015 151</t>
  </si>
  <si>
    <t>2 02 49999 04 0013 151</t>
  </si>
  <si>
    <t>1100179200</t>
  </si>
  <si>
    <t xml:space="preserve">Обеспечение надлежащего осуществления полномочий по решению вопросов местного значения </t>
  </si>
  <si>
    <t>2000178600</t>
  </si>
  <si>
    <t>Поддержка районных печатных средств массовой информации</t>
  </si>
  <si>
    <t>от 12 апреля  2018 года №128</t>
  </si>
  <si>
    <t>2 02 35120 04 0000 151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</si>
  <si>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</si>
  <si>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2 02 49999 04 0017 151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</si>
  <si>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</si>
  <si>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1300078А00</t>
  </si>
  <si>
    <t>1100178А00</t>
  </si>
  <si>
    <t>1900178А00</t>
  </si>
  <si>
    <t>1200478А00</t>
  </si>
  <si>
    <t>1200500000</t>
  </si>
  <si>
    <t>12005S2110</t>
  </si>
  <si>
    <t>12005S2120</t>
  </si>
  <si>
    <t>Устройство спортивно-досуговой площадки в ЗАТО Михайловский Саратовской области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</si>
  <si>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</si>
  <si>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</si>
  <si>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1500178А00</t>
  </si>
  <si>
    <t>9300078А00</t>
  </si>
  <si>
    <t>0800178А00</t>
  </si>
  <si>
    <t>1800278А00</t>
  </si>
  <si>
    <t>1000178А00</t>
  </si>
  <si>
    <t>2100178А00</t>
  </si>
  <si>
    <t>2000178А00</t>
  </si>
  <si>
    <t>1200572100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</si>
  <si>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</si>
  <si>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2 07 04050 04 0000 180</t>
  </si>
  <si>
    <t>Прочие безвозмездные поступления в бюджеты городских округов</t>
  </si>
  <si>
    <t>2 07 04050 04 0073 180</t>
  </si>
  <si>
    <t xml:space="preserve">Проекты развития муниципальных образований Саратовской области, основанных на местных инициативах </t>
  </si>
  <si>
    <t>2 02 29999 04 0073 151</t>
  </si>
  <si>
    <t>Субсидии бюджетам городских округов области на реализацию проектов развития муниципальных образований области, основанных на местных инициативах</t>
  </si>
  <si>
    <t>от 06 сентября 2018 года №158</t>
  </si>
  <si>
    <t>2 02 29999 04 0076 151</t>
  </si>
  <si>
    <t>Субсидия бюджетам городских округов области на 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</si>
  <si>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</si>
  <si>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08000S7900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</si>
  <si>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</si>
  <si>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</si>
  <si>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от 04 октября 2018 года №162</t>
  </si>
  <si>
    <t>от 25 октября 2018 года №165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</si>
</sst>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9" fontId="44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49" fontId="19" fillId="0" borderId="0" xfId="2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center" wrapText="1"/>
    </xf>
    <xf numFmtId="0" fontId="21" fillId="0" borderId="0" xfId="1" applyFont="1" applyFill="1" applyAlignment="1">
      <alignment wrapText="1"/>
    </xf>
    <xf numFmtId="0" fontId="14" fillId="0" borderId="2" xfId="1" applyFont="1" applyFill="1" applyBorder="1" applyAlignment="1">
      <alignment horizontal="left" wrapText="1"/>
    </xf>
    <xf numFmtId="164" fontId="27" fillId="0" borderId="3" xfId="1" applyNumberFormat="1" applyFont="1" applyFill="1" applyBorder="1" applyAlignment="1">
      <alignment horizontal="center"/>
    </xf>
    <xf numFmtId="4" fontId="18" fillId="0" borderId="3" xfId="1" applyNumberFormat="1" applyFill="1" applyBorder="1" applyAlignment="1">
      <alignment horizontal="center"/>
    </xf>
    <xf numFmtId="4" fontId="18" fillId="0" borderId="2" xfId="1" applyNumberFormat="1" applyFill="1" applyBorder="1" applyAlignment="1">
      <alignment horizontal="center"/>
    </xf>
    <xf numFmtId="164" fontId="18" fillId="0" borderId="4" xfId="1" applyNumberForma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164" fontId="18" fillId="0" borderId="2" xfId="1" applyNumberFormat="1" applyFill="1" applyBorder="1" applyAlignment="1">
      <alignment horizontal="center"/>
    </xf>
    <xf numFmtId="0" fontId="16" fillId="0" borderId="2" xfId="0" applyFont="1" applyFill="1" applyBorder="1" applyAlignment="1">
      <alignment horizontal="left" wrapText="1"/>
    </xf>
    <xf numFmtId="164" fontId="28" fillId="0" borderId="2" xfId="1" applyNumberFormat="1" applyFont="1" applyBorder="1" applyAlignment="1">
      <alignment horizontal="right" wrapText="1"/>
    </xf>
    <xf numFmtId="0" fontId="16" fillId="0" borderId="2" xfId="1" applyFont="1" applyBorder="1" applyAlignment="1">
      <alignment wrapText="1"/>
    </xf>
    <xf numFmtId="49" fontId="6" fillId="0" borderId="2" xfId="10" applyNumberFormat="1" applyFont="1" applyBorder="1" applyAlignment="1">
      <alignment horizontal="center"/>
    </xf>
    <xf numFmtId="0" fontId="16" fillId="0" borderId="0" xfId="1" applyFont="1" applyAlignment="1">
      <alignment wrapText="1"/>
    </xf>
    <xf numFmtId="49" fontId="28" fillId="0" borderId="2" xfId="1" applyNumberFormat="1" applyFont="1" applyBorder="1" applyAlignment="1">
      <alignment wrapText="1"/>
    </xf>
    <xf numFmtId="49" fontId="28" fillId="0" borderId="2" xfId="1" applyNumberFormat="1" applyFont="1" applyBorder="1" applyAlignment="1">
      <alignment horizontal="left" wrapText="1"/>
    </xf>
    <xf numFmtId="0" fontId="28" fillId="0" borderId="2" xfId="1" applyFont="1" applyBorder="1" applyAlignment="1">
      <alignment horizontal="center" wrapText="1"/>
    </xf>
    <xf numFmtId="164" fontId="16" fillId="0" borderId="2" xfId="1" applyNumberFormat="1" applyFont="1" applyBorder="1"/>
    <xf numFmtId="0" fontId="6" fillId="0" borderId="2" xfId="11" applyFont="1" applyBorder="1" applyAlignment="1">
      <alignment wrapText="1"/>
    </xf>
    <xf numFmtId="49" fontId="40" fillId="0" borderId="0" xfId="1" applyNumberFormat="1" applyFont="1" applyBorder="1" applyAlignment="1">
      <alignment horizontal="center" wrapText="1"/>
    </xf>
    <xf numFmtId="49" fontId="41" fillId="0" borderId="0" xfId="1" applyNumberFormat="1" applyFont="1" applyBorder="1" applyAlignment="1">
      <alignment horizontal="center" wrapText="1"/>
    </xf>
    <xf numFmtId="164" fontId="42" fillId="0" borderId="2" xfId="1" applyNumberFormat="1" applyFont="1" applyBorder="1" applyAlignment="1">
      <alignment horizontal="right" wrapText="1"/>
    </xf>
    <xf numFmtId="49" fontId="42" fillId="0" borderId="2" xfId="1" applyNumberFormat="1" applyFont="1" applyBorder="1" applyAlignment="1">
      <alignment horizontal="left" wrapText="1"/>
    </xf>
    <xf numFmtId="0" fontId="42" fillId="0" borderId="2" xfId="1" applyFont="1" applyBorder="1" applyAlignment="1">
      <alignment horizontal="center" wrapText="1"/>
    </xf>
    <xf numFmtId="3" fontId="41" fillId="0" borderId="0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2" fillId="0" borderId="2" xfId="1" applyNumberFormat="1" applyFont="1" applyBorder="1" applyAlignment="1">
      <alignment horizontal="center" wrapText="1"/>
    </xf>
    <xf numFmtId="3" fontId="43" fillId="0" borderId="2" xfId="1" applyNumberFormat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9" fontId="16" fillId="0" borderId="2" xfId="12" applyFont="1" applyFill="1" applyBorder="1" applyAlignment="1">
      <alignment horizontal="left" wrapText="1"/>
    </xf>
    <xf numFmtId="9" fontId="27" fillId="0" borderId="2" xfId="12" applyFont="1" applyFill="1" applyBorder="1" applyAlignment="1">
      <alignment horizontal="center"/>
    </xf>
    <xf numFmtId="9" fontId="18" fillId="0" borderId="0" xfId="12" applyFont="1"/>
    <xf numFmtId="164" fontId="27" fillId="0" borderId="2" xfId="12" applyNumberFormat="1" applyFont="1" applyFill="1" applyBorder="1" applyAlignment="1">
      <alignment horizontal="center"/>
    </xf>
    <xf numFmtId="164" fontId="27" fillId="0" borderId="5" xfId="1" applyNumberFormat="1" applyFont="1" applyFill="1" applyBorder="1" applyAlignment="1">
      <alignment horizontal="center"/>
    </xf>
    <xf numFmtId="4" fontId="27" fillId="0" borderId="2" xfId="1" applyNumberFormat="1" applyFont="1" applyFill="1" applyBorder="1" applyAlignment="1">
      <alignment horizontal="center"/>
    </xf>
    <xf numFmtId="49" fontId="27" fillId="4" borderId="2" xfId="1" applyNumberFormat="1" applyFont="1" applyFill="1" applyBorder="1" applyAlignment="1">
      <alignment horizontal="center"/>
    </xf>
    <xf numFmtId="164" fontId="27" fillId="4" borderId="2" xfId="1" applyNumberFormat="1" applyFont="1" applyFill="1" applyBorder="1" applyAlignment="1">
      <alignment horizontal="center"/>
    </xf>
    <xf numFmtId="0" fontId="45" fillId="0" borderId="0" xfId="0" applyFont="1"/>
    <xf numFmtId="0" fontId="8" fillId="0" borderId="1" xfId="0" applyFont="1" applyBorder="1" applyAlignment="1">
      <alignment wrapText="1"/>
    </xf>
    <xf numFmtId="49" fontId="19" fillId="0" borderId="0" xfId="2" applyNumberFormat="1" applyFont="1" applyFill="1" applyAlignment="1">
      <alignment vertic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164" fontId="27" fillId="0" borderId="4" xfId="1" applyNumberFormat="1" applyFont="1" applyFill="1" applyBorder="1" applyAlignment="1">
      <alignment horizontal="center"/>
    </xf>
    <xf numFmtId="0" fontId="17" fillId="0" borderId="1" xfId="0" applyFont="1" applyBorder="1" applyAlignment="1">
      <alignment wrapText="1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0" fontId="0" fillId="0" borderId="0" xfId="0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37" fillId="0" borderId="0" xfId="0" applyFont="1" applyAlignment="1">
      <alignment horizontal="center"/>
    </xf>
    <xf numFmtId="164" fontId="19" fillId="0" borderId="0" xfId="3" applyNumberFormat="1" applyFont="1" applyFill="1" applyAlignment="1">
      <alignment horizontal="right" wrapText="1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4" fontId="19" fillId="0" borderId="2" xfId="1" applyNumberFormat="1" applyFont="1" applyFill="1" applyBorder="1" applyAlignment="1">
      <alignment horizontal="center" vertical="center" wrapText="1"/>
    </xf>
    <xf numFmtId="0" fontId="18" fillId="0" borderId="2" xfId="1" applyFill="1" applyBorder="1"/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right"/>
    </xf>
    <xf numFmtId="4" fontId="43" fillId="0" borderId="2" xfId="1" applyNumberFormat="1" applyFont="1" applyBorder="1" applyAlignment="1">
      <alignment horizontal="center" wrapText="1"/>
    </xf>
    <xf numFmtId="0" fontId="40" fillId="0" borderId="0" xfId="1" applyFont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4" fontId="41" fillId="0" borderId="0" xfId="1" applyNumberFormat="1" applyFont="1" applyBorder="1" applyAlignment="1">
      <alignment horizontal="center" wrapText="1"/>
    </xf>
  </cellXfs>
  <cellStyles count="13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1"/>
    <cellStyle name="Обычный 3" xfId="10"/>
    <cellStyle name="Обычный 4" xfId="2"/>
    <cellStyle name="Обычный_Приложение1к реш.от25.03.08 №2" xfId="3"/>
    <cellStyle name="Процентный" xfId="1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view="pageBreakPreview" zoomScaleSheetLayoutView="100" workbookViewId="0">
      <selection activeCell="C28" sqref="C28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customHeight="1" x14ac:dyDescent="0.25">
      <c r="A1" s="122" t="s">
        <v>581</v>
      </c>
      <c r="B1" s="122"/>
      <c r="C1" s="122"/>
      <c r="D1" s="122"/>
      <c r="E1" s="122"/>
      <c r="F1" s="122"/>
      <c r="G1" s="122"/>
      <c r="H1" s="122"/>
    </row>
    <row r="2" spans="1:10" ht="15.75" x14ac:dyDescent="0.25">
      <c r="A2" s="123" t="s">
        <v>86</v>
      </c>
      <c r="B2" s="123"/>
      <c r="C2" s="123"/>
      <c r="D2" s="123"/>
      <c r="E2" s="123"/>
      <c r="F2" s="123"/>
      <c r="G2" s="123"/>
      <c r="H2" s="123"/>
    </row>
    <row r="3" spans="1:10" ht="15.75" x14ac:dyDescent="0.25">
      <c r="A3" s="124" t="s">
        <v>654</v>
      </c>
      <c r="B3" s="124"/>
      <c r="C3" s="124"/>
      <c r="D3" s="124"/>
      <c r="E3" s="124"/>
      <c r="F3" s="124"/>
      <c r="G3" s="124"/>
      <c r="H3" s="124"/>
    </row>
    <row r="4" spans="1:10" ht="15.75" x14ac:dyDescent="0.25">
      <c r="A4" s="122" t="s">
        <v>581</v>
      </c>
      <c r="B4" s="122"/>
      <c r="C4" s="122"/>
      <c r="D4" s="122"/>
      <c r="E4" s="122"/>
      <c r="F4" s="122"/>
      <c r="G4" s="122"/>
      <c r="H4" s="122"/>
      <c r="I4" s="6"/>
      <c r="J4" s="6"/>
    </row>
    <row r="5" spans="1:10" ht="15.75" x14ac:dyDescent="0.25">
      <c r="A5" s="123" t="s">
        <v>86</v>
      </c>
      <c r="B5" s="123"/>
      <c r="C5" s="123"/>
      <c r="D5" s="123"/>
      <c r="E5" s="123"/>
      <c r="F5" s="123"/>
      <c r="G5" s="123"/>
      <c r="H5" s="123"/>
      <c r="I5" s="6"/>
      <c r="J5" s="6"/>
    </row>
    <row r="6" spans="1:10" ht="15.75" x14ac:dyDescent="0.25">
      <c r="A6" s="124" t="s">
        <v>584</v>
      </c>
      <c r="B6" s="124"/>
      <c r="C6" s="124"/>
      <c r="D6" s="124"/>
      <c r="E6" s="124"/>
      <c r="F6" s="124"/>
      <c r="G6" s="124"/>
      <c r="H6" s="124"/>
      <c r="I6" s="6"/>
      <c r="J6" s="6"/>
    </row>
    <row r="7" spans="1:10" ht="15.75" x14ac:dyDescent="0.25">
      <c r="A7" s="132"/>
      <c r="B7" s="132"/>
      <c r="C7" s="132"/>
      <c r="D7" s="132"/>
      <c r="E7" s="132"/>
      <c r="F7" s="132"/>
      <c r="G7" s="132"/>
      <c r="H7" s="132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31" t="s">
        <v>578</v>
      </c>
      <c r="B13" s="131"/>
      <c r="C13" s="131"/>
      <c r="D13" s="131"/>
      <c r="E13" s="131"/>
      <c r="F13" s="131"/>
      <c r="G13" s="8"/>
      <c r="H13" s="8"/>
      <c r="I13" s="8"/>
      <c r="J13" s="8"/>
    </row>
    <row r="14" spans="1:10" s="73" customFormat="1" ht="19.5" x14ac:dyDescent="0.35">
      <c r="A14" s="70" t="s">
        <v>2</v>
      </c>
      <c r="B14" s="71"/>
      <c r="C14" s="71"/>
      <c r="D14" s="71"/>
      <c r="E14" s="71"/>
      <c r="F14" s="71"/>
      <c r="G14" s="72"/>
      <c r="H14" s="72"/>
      <c r="I14" s="72"/>
      <c r="J14" s="72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33" t="s">
        <v>0</v>
      </c>
      <c r="B16" s="133"/>
      <c r="C16" s="133"/>
      <c r="D16" s="133"/>
      <c r="E16" s="133"/>
      <c r="F16" s="133"/>
      <c r="G16" s="6"/>
      <c r="H16" s="6"/>
      <c r="I16" s="6"/>
      <c r="J16" s="6"/>
    </row>
    <row r="17" spans="1:8" ht="11.25" customHeight="1" x14ac:dyDescent="0.25">
      <c r="A17" s="135" t="s">
        <v>7</v>
      </c>
      <c r="B17" s="136"/>
      <c r="C17" s="135" t="s">
        <v>8</v>
      </c>
      <c r="D17" s="134" t="s">
        <v>1</v>
      </c>
      <c r="E17" s="134"/>
      <c r="F17" s="134"/>
    </row>
    <row r="18" spans="1:8" x14ac:dyDescent="0.25">
      <c r="A18" s="136"/>
      <c r="B18" s="136"/>
      <c r="C18" s="136"/>
      <c r="D18" s="134"/>
      <c r="E18" s="134"/>
      <c r="F18" s="134"/>
    </row>
    <row r="19" spans="1:8" ht="15.75" x14ac:dyDescent="0.25">
      <c r="A19" s="136"/>
      <c r="B19" s="136"/>
      <c r="C19" s="136"/>
      <c r="D19" s="15" t="s">
        <v>3</v>
      </c>
      <c r="E19" s="16" t="s">
        <v>4</v>
      </c>
      <c r="F19" s="16" t="s">
        <v>5</v>
      </c>
    </row>
    <row r="20" spans="1:8" ht="15.75" x14ac:dyDescent="0.25">
      <c r="A20" s="135">
        <v>1</v>
      </c>
      <c r="B20" s="135"/>
      <c r="C20" s="17">
        <v>2</v>
      </c>
      <c r="D20" s="18">
        <v>3</v>
      </c>
      <c r="E20" s="16">
        <v>4</v>
      </c>
      <c r="F20" s="16">
        <v>5</v>
      </c>
    </row>
    <row r="21" spans="1:8" ht="30.75" customHeight="1" x14ac:dyDescent="0.25">
      <c r="A21" s="137" t="s">
        <v>6</v>
      </c>
      <c r="B21" s="137"/>
      <c r="C21" s="19" t="s">
        <v>9</v>
      </c>
      <c r="D21" s="20">
        <f>D22+D23+D24+D25+D26+D27+D29+D28</f>
        <v>13018.1</v>
      </c>
      <c r="E21" s="20">
        <f>E22+E23+E24+E25+E26+E27+E29+E28</f>
        <v>20821.5</v>
      </c>
      <c r="F21" s="20">
        <f>F22+F23+F24+F25+F26+F27+F29+F28</f>
        <v>25121.1</v>
      </c>
    </row>
    <row r="22" spans="1:8" ht="19.5" customHeight="1" x14ac:dyDescent="0.25">
      <c r="A22" s="126" t="s">
        <v>10</v>
      </c>
      <c r="B22" s="126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26" t="s">
        <v>12</v>
      </c>
      <c r="B23" s="126"/>
      <c r="C23" s="21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26" t="s">
        <v>14</v>
      </c>
      <c r="B24" s="126"/>
      <c r="C24" s="10" t="s">
        <v>15</v>
      </c>
      <c r="D24" s="11">
        <f>457-69.1-8.6</f>
        <v>379.29999999999995</v>
      </c>
      <c r="E24" s="11">
        <v>457</v>
      </c>
      <c r="F24" s="11">
        <v>457</v>
      </c>
    </row>
    <row r="25" spans="1:8" ht="22.5" customHeight="1" x14ac:dyDescent="0.25">
      <c r="A25" s="126" t="s">
        <v>16</v>
      </c>
      <c r="B25" s="126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26" t="s">
        <v>18</v>
      </c>
      <c r="B26" s="126"/>
      <c r="C26" s="21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26" t="s">
        <v>20</v>
      </c>
      <c r="B27" s="126"/>
      <c r="C27" s="21" t="s">
        <v>21</v>
      </c>
      <c r="D27" s="11">
        <f>52.3+69.1+8.6</f>
        <v>130</v>
      </c>
      <c r="E27" s="11">
        <v>52.3</v>
      </c>
      <c r="F27" s="11">
        <v>52.3</v>
      </c>
    </row>
    <row r="28" spans="1:8" ht="29.25" customHeight="1" x14ac:dyDescent="0.25">
      <c r="A28" s="126" t="s">
        <v>85</v>
      </c>
      <c r="B28" s="126"/>
      <c r="C28" s="21" t="s">
        <v>577</v>
      </c>
      <c r="D28" s="11"/>
      <c r="E28" s="11">
        <v>7167.7</v>
      </c>
      <c r="F28" s="11">
        <v>10940.1</v>
      </c>
      <c r="H28" s="21"/>
    </row>
    <row r="29" spans="1:8" ht="18" customHeight="1" x14ac:dyDescent="0.25">
      <c r="A29" s="126" t="s">
        <v>22</v>
      </c>
      <c r="B29" s="126"/>
      <c r="C29" s="10" t="s">
        <v>23</v>
      </c>
      <c r="D29" s="11">
        <v>125</v>
      </c>
      <c r="E29" s="11">
        <v>150</v>
      </c>
      <c r="F29" s="11">
        <v>160</v>
      </c>
    </row>
    <row r="30" spans="1:8" ht="20.25" customHeight="1" x14ac:dyDescent="0.25">
      <c r="A30" s="137" t="s">
        <v>24</v>
      </c>
      <c r="B30" s="137"/>
      <c r="C30" s="22" t="s">
        <v>25</v>
      </c>
      <c r="D30" s="13">
        <f>D31</f>
        <v>87423.7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26" t="s">
        <v>26</v>
      </c>
      <c r="B31" s="126"/>
      <c r="C31" s="21" t="s">
        <v>27</v>
      </c>
      <c r="D31" s="12">
        <f>D32+D38+D42+D62</f>
        <v>87423.7</v>
      </c>
      <c r="E31" s="12">
        <f t="shared" ref="E31:F31" si="1">E32+E38+E42</f>
        <v>68066</v>
      </c>
      <c r="F31" s="12">
        <f t="shared" si="1"/>
        <v>66276.3</v>
      </c>
    </row>
    <row r="32" spans="1:8" ht="33" customHeight="1" x14ac:dyDescent="0.25">
      <c r="A32" s="129" t="s">
        <v>29</v>
      </c>
      <c r="B32" s="129"/>
      <c r="C32" s="23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26" t="s">
        <v>30</v>
      </c>
      <c r="B33" s="126"/>
      <c r="C33" s="21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26" t="s">
        <v>32</v>
      </c>
      <c r="B34" s="126"/>
      <c r="C34" s="21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26" t="s">
        <v>35</v>
      </c>
      <c r="B35" s="126"/>
      <c r="C35" s="21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26" t="s">
        <v>36</v>
      </c>
      <c r="B36" s="126"/>
      <c r="C36" s="21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26" t="s">
        <v>37</v>
      </c>
      <c r="B37" s="126"/>
      <c r="C37" s="21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29" t="s">
        <v>41</v>
      </c>
      <c r="B38" s="129"/>
      <c r="C38" s="23" t="s">
        <v>40</v>
      </c>
      <c r="D38" s="13">
        <f>D39</f>
        <v>5076</v>
      </c>
      <c r="E38" s="13"/>
      <c r="F38" s="13"/>
    </row>
    <row r="39" spans="1:6" x14ac:dyDescent="0.25">
      <c r="A39" s="130" t="s">
        <v>42</v>
      </c>
      <c r="B39" s="130"/>
      <c r="C39" s="24" t="s">
        <v>43</v>
      </c>
      <c r="D39" s="12">
        <f>D40+D41</f>
        <v>5076</v>
      </c>
      <c r="E39" s="12"/>
      <c r="F39" s="12"/>
    </row>
    <row r="40" spans="1:6" ht="64.5" x14ac:dyDescent="0.25">
      <c r="A40" s="130" t="s">
        <v>45</v>
      </c>
      <c r="B40" s="130"/>
      <c r="C40" s="24" t="s">
        <v>44</v>
      </c>
      <c r="D40" s="12">
        <v>307</v>
      </c>
      <c r="E40" s="12"/>
      <c r="F40" s="12"/>
    </row>
    <row r="41" spans="1:6" ht="42" customHeight="1" x14ac:dyDescent="0.25">
      <c r="A41" s="130" t="s">
        <v>586</v>
      </c>
      <c r="B41" s="130"/>
      <c r="C41" s="24" t="s">
        <v>587</v>
      </c>
      <c r="D41" s="12">
        <f>2788.3+1980.7</f>
        <v>4769</v>
      </c>
      <c r="E41" s="12"/>
      <c r="F41" s="12"/>
    </row>
    <row r="42" spans="1:6" ht="26.25" x14ac:dyDescent="0.25">
      <c r="A42" s="129" t="s">
        <v>46</v>
      </c>
      <c r="B42" s="129"/>
      <c r="C42" s="23" t="s">
        <v>47</v>
      </c>
      <c r="D42" s="13">
        <f>D43+D60+D61</f>
        <v>30409.899999999994</v>
      </c>
      <c r="E42" s="13">
        <f t="shared" ref="E42:F42" si="5">E43+E60</f>
        <v>22447.399999999994</v>
      </c>
      <c r="F42" s="13">
        <f t="shared" si="5"/>
        <v>23335.5</v>
      </c>
    </row>
    <row r="43" spans="1:6" ht="39" x14ac:dyDescent="0.25">
      <c r="A43" s="126" t="s">
        <v>48</v>
      </c>
      <c r="B43" s="126"/>
      <c r="C43" s="24" t="s">
        <v>49</v>
      </c>
      <c r="D43" s="12">
        <f>D44+D45+D46+D47+D48+D49+D50+D51+D52+D53+D54+D55+D56+D57+D58+D59</f>
        <v>30342.499999999996</v>
      </c>
      <c r="E43" s="12">
        <f t="shared" ref="E43:F43" si="6">E44+E45+E46+E47+E48+E49+E50+E51+E52+E53+E54+E55+E56+E57+E58+E59</f>
        <v>22379.599999999995</v>
      </c>
      <c r="F43" s="12">
        <f t="shared" si="6"/>
        <v>23265.200000000001</v>
      </c>
    </row>
    <row r="44" spans="1:6" ht="90" x14ac:dyDescent="0.25">
      <c r="A44" s="126" t="s">
        <v>51</v>
      </c>
      <c r="B44" s="126"/>
      <c r="C44" s="24" t="s">
        <v>50</v>
      </c>
      <c r="D44" s="12">
        <v>294.39999999999998</v>
      </c>
      <c r="E44" s="12">
        <v>294.39999999999998</v>
      </c>
      <c r="F44" s="12">
        <v>304.5</v>
      </c>
    </row>
    <row r="45" spans="1:6" ht="77.25" x14ac:dyDescent="0.25">
      <c r="A45" s="126" t="s">
        <v>53</v>
      </c>
      <c r="B45" s="126"/>
      <c r="C45" s="24" t="s">
        <v>52</v>
      </c>
      <c r="D45" s="12">
        <v>88</v>
      </c>
      <c r="E45" s="12">
        <v>88</v>
      </c>
      <c r="F45" s="12">
        <v>88</v>
      </c>
    </row>
    <row r="46" spans="1:6" ht="179.25" x14ac:dyDescent="0.25">
      <c r="A46" s="126" t="s">
        <v>55</v>
      </c>
      <c r="B46" s="126"/>
      <c r="C46" s="24" t="s">
        <v>54</v>
      </c>
      <c r="D46" s="12">
        <f>46.4+1.6</f>
        <v>48</v>
      </c>
      <c r="E46" s="12">
        <v>48</v>
      </c>
      <c r="F46" s="12">
        <v>49.6</v>
      </c>
    </row>
    <row r="47" spans="1:6" ht="77.25" x14ac:dyDescent="0.25">
      <c r="A47" s="126" t="s">
        <v>57</v>
      </c>
      <c r="B47" s="126"/>
      <c r="C47" s="24" t="s">
        <v>56</v>
      </c>
      <c r="D47" s="12">
        <v>273.39999999999998</v>
      </c>
      <c r="E47" s="12">
        <v>283.39999999999998</v>
      </c>
      <c r="F47" s="12">
        <v>283.39999999999998</v>
      </c>
    </row>
    <row r="48" spans="1:6" ht="106.5" customHeight="1" x14ac:dyDescent="0.25">
      <c r="A48" s="126" t="s">
        <v>58</v>
      </c>
      <c r="B48" s="126"/>
      <c r="C48" s="24" t="s">
        <v>59</v>
      </c>
      <c r="D48" s="12">
        <v>20.5</v>
      </c>
      <c r="E48" s="12">
        <v>20.5</v>
      </c>
      <c r="F48" s="12">
        <v>21</v>
      </c>
    </row>
    <row r="49" spans="1:6" ht="55.5" customHeight="1" x14ac:dyDescent="0.25">
      <c r="A49" s="126" t="s">
        <v>62</v>
      </c>
      <c r="B49" s="126"/>
      <c r="C49" s="24" t="s">
        <v>63</v>
      </c>
      <c r="D49" s="12">
        <f>7617.1+2060+1681.1</f>
        <v>11358.2</v>
      </c>
      <c r="E49" s="12">
        <v>7700.9</v>
      </c>
      <c r="F49" s="12">
        <v>8104.8</v>
      </c>
    </row>
    <row r="50" spans="1:6" ht="56.25" customHeight="1" x14ac:dyDescent="0.25">
      <c r="A50" s="126" t="s">
        <v>61</v>
      </c>
      <c r="B50" s="126"/>
      <c r="C50" s="24" t="s">
        <v>60</v>
      </c>
      <c r="D50" s="12">
        <f>11524.7+2641+2079.9</f>
        <v>16245.6</v>
      </c>
      <c r="E50" s="12">
        <v>11918.9</v>
      </c>
      <c r="F50" s="12">
        <v>12324.3</v>
      </c>
    </row>
    <row r="51" spans="1:6" ht="144" customHeight="1" x14ac:dyDescent="0.25">
      <c r="A51" s="126" t="s">
        <v>65</v>
      </c>
      <c r="B51" s="126"/>
      <c r="C51" s="24" t="s">
        <v>64</v>
      </c>
      <c r="D51" s="12">
        <f>185.5+6.3</f>
        <v>191.8</v>
      </c>
      <c r="E51" s="12">
        <v>191.8</v>
      </c>
      <c r="F51" s="12">
        <v>198.4</v>
      </c>
    </row>
    <row r="52" spans="1:6" ht="79.5" customHeight="1" x14ac:dyDescent="0.25">
      <c r="A52" s="126" t="s">
        <v>67</v>
      </c>
      <c r="B52" s="126"/>
      <c r="C52" s="24" t="s">
        <v>66</v>
      </c>
      <c r="D52" s="12">
        <f>197.6+6.3</f>
        <v>203.9</v>
      </c>
      <c r="E52" s="12">
        <v>203.8</v>
      </c>
      <c r="F52" s="12">
        <v>210.4</v>
      </c>
    </row>
    <row r="53" spans="1:6" ht="77.25" x14ac:dyDescent="0.25">
      <c r="A53" s="126" t="s">
        <v>69</v>
      </c>
      <c r="B53" s="126"/>
      <c r="C53" s="24" t="s">
        <v>68</v>
      </c>
      <c r="D53" s="12">
        <v>317.10000000000002</v>
      </c>
      <c r="E53" s="12">
        <v>328.5</v>
      </c>
      <c r="F53" s="12">
        <v>340</v>
      </c>
    </row>
    <row r="54" spans="1:6" ht="77.25" x14ac:dyDescent="0.25">
      <c r="A54" s="126" t="s">
        <v>71</v>
      </c>
      <c r="B54" s="126"/>
      <c r="C54" s="24" t="s">
        <v>70</v>
      </c>
      <c r="D54" s="12">
        <f>204.4+6.3</f>
        <v>210.70000000000002</v>
      </c>
      <c r="E54" s="12">
        <v>210.6</v>
      </c>
      <c r="F54" s="12">
        <v>217.2</v>
      </c>
    </row>
    <row r="55" spans="1:6" ht="102.75" x14ac:dyDescent="0.25">
      <c r="A55" s="126" t="s">
        <v>73</v>
      </c>
      <c r="B55" s="126"/>
      <c r="C55" s="24" t="s">
        <v>72</v>
      </c>
      <c r="D55" s="12">
        <f>195.8+6.3</f>
        <v>202.10000000000002</v>
      </c>
      <c r="E55" s="12">
        <v>202</v>
      </c>
      <c r="F55" s="12">
        <v>208.6</v>
      </c>
    </row>
    <row r="56" spans="1:6" ht="77.25" x14ac:dyDescent="0.25">
      <c r="A56" s="126" t="s">
        <v>79</v>
      </c>
      <c r="B56" s="126"/>
      <c r="C56" s="24" t="s">
        <v>78</v>
      </c>
      <c r="D56" s="12">
        <f>622.9+18.8</f>
        <v>641.69999999999993</v>
      </c>
      <c r="E56" s="12">
        <v>641.70000000000005</v>
      </c>
      <c r="F56" s="12">
        <v>661.3</v>
      </c>
    </row>
    <row r="57" spans="1:6" ht="77.25" x14ac:dyDescent="0.25">
      <c r="A57" s="126" t="s">
        <v>81</v>
      </c>
      <c r="B57" s="126"/>
      <c r="C57" s="24" t="s">
        <v>80</v>
      </c>
      <c r="D57" s="12">
        <v>0.7</v>
      </c>
      <c r="E57" s="12">
        <v>0.7</v>
      </c>
      <c r="F57" s="12">
        <v>0.7</v>
      </c>
    </row>
    <row r="58" spans="1:6" ht="39" x14ac:dyDescent="0.25">
      <c r="A58" s="126" t="s">
        <v>82</v>
      </c>
      <c r="B58" s="126"/>
      <c r="C58" s="24" t="s">
        <v>83</v>
      </c>
      <c r="D58" s="12">
        <v>44.6</v>
      </c>
      <c r="E58" s="12">
        <v>44.6</v>
      </c>
      <c r="F58" s="12">
        <v>44.6</v>
      </c>
    </row>
    <row r="59" spans="1:6" ht="64.5" x14ac:dyDescent="0.25">
      <c r="A59" s="126" t="s">
        <v>77</v>
      </c>
      <c r="B59" s="126"/>
      <c r="C59" s="24" t="s">
        <v>76</v>
      </c>
      <c r="D59" s="12">
        <f>195.5+6.3</f>
        <v>201.8</v>
      </c>
      <c r="E59" s="12">
        <v>201.8</v>
      </c>
      <c r="F59" s="12">
        <v>208.4</v>
      </c>
    </row>
    <row r="60" spans="1:6" ht="51.75" x14ac:dyDescent="0.25">
      <c r="A60" s="126" t="s">
        <v>75</v>
      </c>
      <c r="B60" s="126"/>
      <c r="C60" s="21" t="s">
        <v>74</v>
      </c>
      <c r="D60" s="12">
        <v>67.099999999999994</v>
      </c>
      <c r="E60" s="12">
        <v>67.8</v>
      </c>
      <c r="F60" s="12">
        <v>70.3</v>
      </c>
    </row>
    <row r="61" spans="1:6" ht="69" customHeight="1" x14ac:dyDescent="0.25">
      <c r="A61" s="126" t="s">
        <v>666</v>
      </c>
      <c r="B61" s="126"/>
      <c r="C61" s="21" t="s">
        <v>667</v>
      </c>
      <c r="D61" s="12">
        <v>0.3</v>
      </c>
      <c r="E61" s="12">
        <v>0</v>
      </c>
      <c r="F61" s="12">
        <v>0</v>
      </c>
    </row>
    <row r="62" spans="1:6" ht="15.75" x14ac:dyDescent="0.25">
      <c r="A62" s="129" t="s">
        <v>655</v>
      </c>
      <c r="B62" s="129"/>
      <c r="C62" s="113" t="s">
        <v>656</v>
      </c>
      <c r="D62" s="13">
        <f>D63+D64</f>
        <v>229.5</v>
      </c>
      <c r="E62" s="12">
        <v>0</v>
      </c>
      <c r="F62" s="12">
        <v>0</v>
      </c>
    </row>
    <row r="63" spans="1:6" ht="54.75" customHeight="1" x14ac:dyDescent="0.25">
      <c r="A63" s="126" t="s">
        <v>659</v>
      </c>
      <c r="B63" s="126"/>
      <c r="C63" s="114" t="s">
        <v>657</v>
      </c>
      <c r="D63" s="12">
        <v>179.5</v>
      </c>
      <c r="E63" s="12">
        <v>0</v>
      </c>
      <c r="F63" s="12">
        <v>0</v>
      </c>
    </row>
    <row r="64" spans="1:6" ht="67.5" customHeight="1" x14ac:dyDescent="0.25">
      <c r="A64" s="126" t="s">
        <v>660</v>
      </c>
      <c r="B64" s="126"/>
      <c r="C64" s="114" t="s">
        <v>658</v>
      </c>
      <c r="D64" s="12">
        <v>50</v>
      </c>
      <c r="E64" s="12">
        <v>0</v>
      </c>
      <c r="F64" s="12">
        <v>0</v>
      </c>
    </row>
    <row r="65" spans="1:6" x14ac:dyDescent="0.25">
      <c r="A65" s="128" t="s">
        <v>84</v>
      </c>
      <c r="B65" s="128"/>
      <c r="C65" s="9"/>
      <c r="D65" s="13">
        <f>D21+D30</f>
        <v>100441.8</v>
      </c>
      <c r="E65" s="13">
        <f>E21+E30</f>
        <v>88887.5</v>
      </c>
      <c r="F65" s="13">
        <f>F21+F30</f>
        <v>91397.4</v>
      </c>
    </row>
    <row r="66" spans="1:6" x14ac:dyDescent="0.25">
      <c r="A66" s="125"/>
      <c r="B66" s="125"/>
      <c r="C66" s="14"/>
      <c r="D66" s="14"/>
      <c r="E66" s="14"/>
      <c r="F66" s="14"/>
    </row>
    <row r="67" spans="1:6" x14ac:dyDescent="0.25">
      <c r="A67" s="125"/>
      <c r="B67" s="125"/>
      <c r="C67" s="14"/>
      <c r="D67" s="14"/>
      <c r="E67" s="14"/>
      <c r="F67" s="14"/>
    </row>
    <row r="68" spans="1:6" x14ac:dyDescent="0.25">
      <c r="A68" s="127"/>
      <c r="B68" s="127"/>
    </row>
  </sheetData>
  <mergeCells count="61">
    <mergeCell ref="A32:B32"/>
    <mergeCell ref="A33:B33"/>
    <mergeCell ref="A34:B34"/>
    <mergeCell ref="A35:B35"/>
    <mergeCell ref="A36:B36"/>
    <mergeCell ref="A31:B31"/>
    <mergeCell ref="A16:F16"/>
    <mergeCell ref="D17:F18"/>
    <mergeCell ref="A22:B22"/>
    <mergeCell ref="A23:B23"/>
    <mergeCell ref="A24:B24"/>
    <mergeCell ref="A17:B19"/>
    <mergeCell ref="A20:B20"/>
    <mergeCell ref="A21:B21"/>
    <mergeCell ref="C17:C19"/>
    <mergeCell ref="A30:B30"/>
    <mergeCell ref="A26:B26"/>
    <mergeCell ref="A27:B27"/>
    <mergeCell ref="A29:B29"/>
    <mergeCell ref="A25:B25"/>
    <mergeCell ref="A28:B28"/>
    <mergeCell ref="A13:F13"/>
    <mergeCell ref="A4:H4"/>
    <mergeCell ref="A5:H5"/>
    <mergeCell ref="A6:H6"/>
    <mergeCell ref="A7:H7"/>
    <mergeCell ref="A46:B46"/>
    <mergeCell ref="A47:B47"/>
    <mergeCell ref="A37:B37"/>
    <mergeCell ref="A38:B38"/>
    <mergeCell ref="A39:B39"/>
    <mergeCell ref="A40:B40"/>
    <mergeCell ref="A42:B42"/>
    <mergeCell ref="A41:B41"/>
    <mergeCell ref="A68:B68"/>
    <mergeCell ref="A59:B59"/>
    <mergeCell ref="A56:B56"/>
    <mergeCell ref="A58:B58"/>
    <mergeCell ref="A57:B57"/>
    <mergeCell ref="A60:B60"/>
    <mergeCell ref="A65:B65"/>
    <mergeCell ref="A62:B62"/>
    <mergeCell ref="A64:B64"/>
    <mergeCell ref="A63:B63"/>
    <mergeCell ref="A61:B61"/>
    <mergeCell ref="A1:H1"/>
    <mergeCell ref="A2:H2"/>
    <mergeCell ref="A3:H3"/>
    <mergeCell ref="A66:B66"/>
    <mergeCell ref="A67:B67"/>
    <mergeCell ref="A53:B53"/>
    <mergeCell ref="A54:B54"/>
    <mergeCell ref="A55:B55"/>
    <mergeCell ref="A48:B48"/>
    <mergeCell ref="A49:B49"/>
    <mergeCell ref="A50:B50"/>
    <mergeCell ref="A51:B51"/>
    <mergeCell ref="A52:B52"/>
    <mergeCell ref="A43:B43"/>
    <mergeCell ref="A44:B44"/>
    <mergeCell ref="A45:B45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view="pageBreakPreview" zoomScaleSheetLayoutView="100" workbookViewId="0">
      <selection activeCell="C23" sqref="C23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customHeight="1" x14ac:dyDescent="0.25">
      <c r="A1" s="122" t="s">
        <v>581</v>
      </c>
      <c r="B1" s="122"/>
      <c r="C1" s="122"/>
      <c r="D1" s="122"/>
      <c r="E1" s="122"/>
      <c r="F1" s="122"/>
      <c r="G1" s="122"/>
      <c r="H1" s="122"/>
    </row>
    <row r="2" spans="1:10" ht="15.75" x14ac:dyDescent="0.25">
      <c r="A2" s="123" t="s">
        <v>86</v>
      </c>
      <c r="B2" s="123"/>
      <c r="C2" s="123"/>
      <c r="D2" s="123"/>
      <c r="E2" s="123"/>
      <c r="F2" s="123"/>
      <c r="G2" s="123"/>
      <c r="H2" s="123"/>
    </row>
    <row r="3" spans="1:10" ht="15.75" x14ac:dyDescent="0.25">
      <c r="A3" s="124" t="s">
        <v>702</v>
      </c>
      <c r="B3" s="124"/>
      <c r="C3" s="124"/>
      <c r="D3" s="124"/>
      <c r="E3" s="124"/>
      <c r="F3" s="124"/>
      <c r="G3" s="124"/>
      <c r="H3" s="124"/>
    </row>
    <row r="4" spans="1:10" ht="15.75" x14ac:dyDescent="0.25">
      <c r="A4" s="122" t="s">
        <v>581</v>
      </c>
      <c r="B4" s="122"/>
      <c r="C4" s="122"/>
      <c r="D4" s="122"/>
      <c r="E4" s="122"/>
      <c r="F4" s="122"/>
      <c r="G4" s="122"/>
      <c r="H4" s="122"/>
      <c r="I4" s="6"/>
      <c r="J4" s="6"/>
    </row>
    <row r="5" spans="1:10" ht="15.75" x14ac:dyDescent="0.25">
      <c r="A5" s="123" t="s">
        <v>86</v>
      </c>
      <c r="B5" s="123"/>
      <c r="C5" s="123"/>
      <c r="D5" s="123"/>
      <c r="E5" s="123"/>
      <c r="F5" s="123"/>
      <c r="G5" s="123"/>
      <c r="H5" s="123"/>
      <c r="I5" s="6"/>
      <c r="J5" s="6"/>
    </row>
    <row r="6" spans="1:10" ht="15.75" x14ac:dyDescent="0.25">
      <c r="A6" s="124" t="s">
        <v>584</v>
      </c>
      <c r="B6" s="124"/>
      <c r="C6" s="124"/>
      <c r="D6" s="124"/>
      <c r="E6" s="124"/>
      <c r="F6" s="124"/>
      <c r="G6" s="124"/>
      <c r="H6" s="124"/>
      <c r="I6" s="6"/>
      <c r="J6" s="6"/>
    </row>
    <row r="7" spans="1:10" ht="15.75" x14ac:dyDescent="0.25">
      <c r="A7" s="132"/>
      <c r="B7" s="132"/>
      <c r="C7" s="132"/>
      <c r="D7" s="132"/>
      <c r="E7" s="132"/>
      <c r="F7" s="132"/>
      <c r="G7" s="132"/>
      <c r="H7" s="132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31" t="s">
        <v>578</v>
      </c>
      <c r="B13" s="131"/>
      <c r="C13" s="131"/>
      <c r="D13" s="131"/>
      <c r="E13" s="131"/>
      <c r="F13" s="131"/>
      <c r="G13" s="8"/>
      <c r="H13" s="8"/>
      <c r="I13" s="8"/>
      <c r="J13" s="8"/>
    </row>
    <row r="14" spans="1:10" s="73" customFormat="1" ht="19.5" x14ac:dyDescent="0.35">
      <c r="A14" s="70" t="s">
        <v>2</v>
      </c>
      <c r="B14" s="71"/>
      <c r="C14" s="71"/>
      <c r="D14" s="71"/>
      <c r="E14" s="71"/>
      <c r="F14" s="71"/>
      <c r="G14" s="72"/>
      <c r="H14" s="72"/>
      <c r="I14" s="72"/>
      <c r="J14" s="72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33" t="s">
        <v>0</v>
      </c>
      <c r="B16" s="133"/>
      <c r="C16" s="133"/>
      <c r="D16" s="133"/>
      <c r="E16" s="133"/>
      <c r="F16" s="133"/>
      <c r="G16" s="6"/>
      <c r="H16" s="6"/>
      <c r="I16" s="6"/>
      <c r="J16" s="6"/>
    </row>
    <row r="17" spans="1:8" ht="11.25" customHeight="1" x14ac:dyDescent="0.25">
      <c r="A17" s="135" t="s">
        <v>7</v>
      </c>
      <c r="B17" s="136"/>
      <c r="C17" s="135" t="s">
        <v>8</v>
      </c>
      <c r="D17" s="134" t="s">
        <v>1</v>
      </c>
      <c r="E17" s="134"/>
      <c r="F17" s="134"/>
    </row>
    <row r="18" spans="1:8" x14ac:dyDescent="0.25">
      <c r="A18" s="136"/>
      <c r="B18" s="136"/>
      <c r="C18" s="136"/>
      <c r="D18" s="134"/>
      <c r="E18" s="134"/>
      <c r="F18" s="134"/>
    </row>
    <row r="19" spans="1:8" ht="15.75" x14ac:dyDescent="0.25">
      <c r="A19" s="136"/>
      <c r="B19" s="136"/>
      <c r="C19" s="136"/>
      <c r="D19" s="116" t="s">
        <v>3</v>
      </c>
      <c r="E19" s="16" t="s">
        <v>4</v>
      </c>
      <c r="F19" s="16" t="s">
        <v>5</v>
      </c>
    </row>
    <row r="20" spans="1:8" ht="15.75" x14ac:dyDescent="0.25">
      <c r="A20" s="135">
        <v>1</v>
      </c>
      <c r="B20" s="135"/>
      <c r="C20" s="117">
        <v>2</v>
      </c>
      <c r="D20" s="18">
        <v>3</v>
      </c>
      <c r="E20" s="16">
        <v>4</v>
      </c>
      <c r="F20" s="16">
        <v>5</v>
      </c>
    </row>
    <row r="21" spans="1:8" ht="30.75" customHeight="1" x14ac:dyDescent="0.25">
      <c r="A21" s="137" t="s">
        <v>6</v>
      </c>
      <c r="B21" s="137"/>
      <c r="C21" s="19" t="s">
        <v>9</v>
      </c>
      <c r="D21" s="20">
        <f>D22+D23+D24+D25+D26+D27+D29+D28</f>
        <v>13373.9</v>
      </c>
      <c r="E21" s="20">
        <f>E22+E23+E24+E25+E26+E27+E29+E28</f>
        <v>20821.5</v>
      </c>
      <c r="F21" s="20">
        <f>F22+F23+F24+F25+F26+F27+F29+F28</f>
        <v>25121.1</v>
      </c>
    </row>
    <row r="22" spans="1:8" ht="19.5" customHeight="1" x14ac:dyDescent="0.25">
      <c r="A22" s="126" t="s">
        <v>10</v>
      </c>
      <c r="B22" s="126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26" t="s">
        <v>12</v>
      </c>
      <c r="B23" s="126"/>
      <c r="C23" s="21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26" t="s">
        <v>14</v>
      </c>
      <c r="B24" s="126"/>
      <c r="C24" s="10" t="s">
        <v>15</v>
      </c>
      <c r="D24" s="11">
        <f>457-69.1-8.6-26.7-43.1</f>
        <v>309.49999999999994</v>
      </c>
      <c r="E24" s="11">
        <v>457</v>
      </c>
      <c r="F24" s="11">
        <v>457</v>
      </c>
    </row>
    <row r="25" spans="1:8" ht="22.5" customHeight="1" x14ac:dyDescent="0.25">
      <c r="A25" s="126" t="s">
        <v>16</v>
      </c>
      <c r="B25" s="126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26" t="s">
        <v>18</v>
      </c>
      <c r="B26" s="126"/>
      <c r="C26" s="21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26" t="s">
        <v>20</v>
      </c>
      <c r="B27" s="126"/>
      <c r="C27" s="21" t="s">
        <v>21</v>
      </c>
      <c r="D27" s="11">
        <f>52.3+69.1+8.6+26.7+31.1</f>
        <v>187.79999999999998</v>
      </c>
      <c r="E27" s="11">
        <v>52.3</v>
      </c>
      <c r="F27" s="11">
        <v>52.3</v>
      </c>
    </row>
    <row r="28" spans="1:8" ht="29.25" customHeight="1" x14ac:dyDescent="0.25">
      <c r="A28" s="126" t="s">
        <v>85</v>
      </c>
      <c r="B28" s="126"/>
      <c r="C28" s="21" t="s">
        <v>577</v>
      </c>
      <c r="D28" s="11">
        <v>355.8</v>
      </c>
      <c r="E28" s="11">
        <v>7167.7</v>
      </c>
      <c r="F28" s="11">
        <v>10940.1</v>
      </c>
      <c r="H28" s="21"/>
    </row>
    <row r="29" spans="1:8" ht="18" customHeight="1" x14ac:dyDescent="0.25">
      <c r="A29" s="126" t="s">
        <v>22</v>
      </c>
      <c r="B29" s="126"/>
      <c r="C29" s="10" t="s">
        <v>23</v>
      </c>
      <c r="D29" s="11">
        <f>125+12</f>
        <v>137</v>
      </c>
      <c r="E29" s="11">
        <v>150</v>
      </c>
      <c r="F29" s="11">
        <v>160</v>
      </c>
    </row>
    <row r="30" spans="1:8" ht="20.25" customHeight="1" x14ac:dyDescent="0.25">
      <c r="A30" s="137" t="s">
        <v>24</v>
      </c>
      <c r="B30" s="137"/>
      <c r="C30" s="22" t="s">
        <v>25</v>
      </c>
      <c r="D30" s="13">
        <f>D31</f>
        <v>99371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26" t="s">
        <v>26</v>
      </c>
      <c r="B31" s="126"/>
      <c r="C31" s="21" t="s">
        <v>27</v>
      </c>
      <c r="D31" s="12">
        <f>D32+D38+D44+D64</f>
        <v>99371</v>
      </c>
      <c r="E31" s="12">
        <f t="shared" ref="E31:F31" si="1">E32+E38+E44</f>
        <v>68066</v>
      </c>
      <c r="F31" s="12">
        <f t="shared" si="1"/>
        <v>66276.3</v>
      </c>
    </row>
    <row r="32" spans="1:8" ht="33" customHeight="1" x14ac:dyDescent="0.25">
      <c r="A32" s="129" t="s">
        <v>29</v>
      </c>
      <c r="B32" s="129"/>
      <c r="C32" s="23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26" t="s">
        <v>30</v>
      </c>
      <c r="B33" s="126"/>
      <c r="C33" s="21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26" t="s">
        <v>32</v>
      </c>
      <c r="B34" s="126"/>
      <c r="C34" s="21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26" t="s">
        <v>35</v>
      </c>
      <c r="B35" s="126"/>
      <c r="C35" s="21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26" t="s">
        <v>36</v>
      </c>
      <c r="B36" s="126"/>
      <c r="C36" s="21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26" t="s">
        <v>37</v>
      </c>
      <c r="B37" s="126"/>
      <c r="C37" s="21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29" t="s">
        <v>41</v>
      </c>
      <c r="B38" s="129"/>
      <c r="C38" s="23" t="s">
        <v>40</v>
      </c>
      <c r="D38" s="13">
        <f>D39</f>
        <v>7435.7</v>
      </c>
      <c r="E38" s="13"/>
      <c r="F38" s="13"/>
    </row>
    <row r="39" spans="1:6" x14ac:dyDescent="0.25">
      <c r="A39" s="130" t="s">
        <v>42</v>
      </c>
      <c r="B39" s="130"/>
      <c r="C39" s="24" t="s">
        <v>43</v>
      </c>
      <c r="D39" s="12">
        <f>D40+D42+D41+D43</f>
        <v>7435.7</v>
      </c>
      <c r="E39" s="12"/>
      <c r="F39" s="12"/>
    </row>
    <row r="40" spans="1:6" ht="64.5" x14ac:dyDescent="0.25">
      <c r="A40" s="130" t="s">
        <v>45</v>
      </c>
      <c r="B40" s="130"/>
      <c r="C40" s="24" t="s">
        <v>44</v>
      </c>
      <c r="D40" s="12">
        <v>307</v>
      </c>
      <c r="E40" s="12"/>
      <c r="F40" s="12"/>
    </row>
    <row r="41" spans="1:6" ht="55.5" customHeight="1" x14ac:dyDescent="0.25">
      <c r="A41" s="130" t="s">
        <v>693</v>
      </c>
      <c r="B41" s="130"/>
      <c r="C41" s="24" t="s">
        <v>694</v>
      </c>
      <c r="D41" s="12">
        <v>859.7</v>
      </c>
      <c r="E41" s="12"/>
      <c r="F41" s="12"/>
    </row>
    <row r="42" spans="1:6" ht="42" customHeight="1" x14ac:dyDescent="0.25">
      <c r="A42" s="130" t="s">
        <v>586</v>
      </c>
      <c r="B42" s="130"/>
      <c r="C42" s="24" t="s">
        <v>587</v>
      </c>
      <c r="D42" s="12">
        <f>2788.3+1980.7</f>
        <v>4769</v>
      </c>
      <c r="E42" s="12"/>
      <c r="F42" s="12"/>
    </row>
    <row r="43" spans="1:6" ht="96" customHeight="1" x14ac:dyDescent="0.25">
      <c r="A43" s="130" t="s">
        <v>696</v>
      </c>
      <c r="B43" s="130"/>
      <c r="C43" s="24" t="s">
        <v>697</v>
      </c>
      <c r="D43" s="12">
        <v>1500</v>
      </c>
      <c r="E43" s="12"/>
      <c r="F43" s="12"/>
    </row>
    <row r="44" spans="1:6" ht="26.25" x14ac:dyDescent="0.25">
      <c r="A44" s="129" t="s">
        <v>46</v>
      </c>
      <c r="B44" s="129"/>
      <c r="C44" s="23" t="s">
        <v>47</v>
      </c>
      <c r="D44" s="13">
        <f>D45+D62+D63</f>
        <v>30395.5</v>
      </c>
      <c r="E44" s="13">
        <f t="shared" ref="E44:F44" si="5">E45+E62</f>
        <v>22447.399999999994</v>
      </c>
      <c r="F44" s="13">
        <f t="shared" si="5"/>
        <v>23335.5</v>
      </c>
    </row>
    <row r="45" spans="1:6" ht="39" x14ac:dyDescent="0.25">
      <c r="A45" s="126" t="s">
        <v>48</v>
      </c>
      <c r="B45" s="126"/>
      <c r="C45" s="24" t="s">
        <v>49</v>
      </c>
      <c r="D45" s="12">
        <f>D46+D47+D48+D49+D50+D51+D52+D53+D54+D55+D56+D57+D58+D59+D60+D61</f>
        <v>30321.7</v>
      </c>
      <c r="E45" s="12">
        <f t="shared" ref="E45:F45" si="6">E46+E47+E48+E49+E50+E51+E52+E53+E54+E55+E56+E57+E58+E59+E60+E61</f>
        <v>22379.599999999995</v>
      </c>
      <c r="F45" s="12">
        <f t="shared" si="6"/>
        <v>23265.200000000001</v>
      </c>
    </row>
    <row r="46" spans="1:6" ht="90" x14ac:dyDescent="0.25">
      <c r="A46" s="126" t="s">
        <v>51</v>
      </c>
      <c r="B46" s="126"/>
      <c r="C46" s="24" t="s">
        <v>50</v>
      </c>
      <c r="D46" s="12">
        <v>294.39999999999998</v>
      </c>
      <c r="E46" s="12">
        <v>294.39999999999998</v>
      </c>
      <c r="F46" s="12">
        <v>304.5</v>
      </c>
    </row>
    <row r="47" spans="1:6" ht="77.25" x14ac:dyDescent="0.25">
      <c r="A47" s="126" t="s">
        <v>53</v>
      </c>
      <c r="B47" s="126"/>
      <c r="C47" s="24" t="s">
        <v>52</v>
      </c>
      <c r="D47" s="12">
        <v>88</v>
      </c>
      <c r="E47" s="12">
        <v>88</v>
      </c>
      <c r="F47" s="12">
        <v>88</v>
      </c>
    </row>
    <row r="48" spans="1:6" ht="179.25" x14ac:dyDescent="0.25">
      <c r="A48" s="126" t="s">
        <v>55</v>
      </c>
      <c r="B48" s="126"/>
      <c r="C48" s="24" t="s">
        <v>54</v>
      </c>
      <c r="D48" s="12">
        <f>46.4+1.6</f>
        <v>48</v>
      </c>
      <c r="E48" s="12">
        <v>48</v>
      </c>
      <c r="F48" s="12">
        <v>49.6</v>
      </c>
    </row>
    <row r="49" spans="1:6" ht="77.25" x14ac:dyDescent="0.25">
      <c r="A49" s="126" t="s">
        <v>57</v>
      </c>
      <c r="B49" s="126"/>
      <c r="C49" s="24" t="s">
        <v>56</v>
      </c>
      <c r="D49" s="12">
        <f>273.4-20.8</f>
        <v>252.59999999999997</v>
      </c>
      <c r="E49" s="12">
        <v>283.39999999999998</v>
      </c>
      <c r="F49" s="12">
        <v>283.39999999999998</v>
      </c>
    </row>
    <row r="50" spans="1:6" ht="106.5" customHeight="1" x14ac:dyDescent="0.25">
      <c r="A50" s="126" t="s">
        <v>58</v>
      </c>
      <c r="B50" s="126"/>
      <c r="C50" s="24" t="s">
        <v>59</v>
      </c>
      <c r="D50" s="12">
        <v>20.5</v>
      </c>
      <c r="E50" s="12">
        <v>20.5</v>
      </c>
      <c r="F50" s="12">
        <v>21</v>
      </c>
    </row>
    <row r="51" spans="1:6" ht="55.5" customHeight="1" x14ac:dyDescent="0.25">
      <c r="A51" s="126" t="s">
        <v>62</v>
      </c>
      <c r="B51" s="126"/>
      <c r="C51" s="24" t="s">
        <v>63</v>
      </c>
      <c r="D51" s="12">
        <f>7617.1+2060+1681.1</f>
        <v>11358.2</v>
      </c>
      <c r="E51" s="12">
        <v>7700.9</v>
      </c>
      <c r="F51" s="12">
        <v>8104.8</v>
      </c>
    </row>
    <row r="52" spans="1:6" ht="56.25" customHeight="1" x14ac:dyDescent="0.25">
      <c r="A52" s="126" t="s">
        <v>61</v>
      </c>
      <c r="B52" s="126"/>
      <c r="C52" s="24" t="s">
        <v>60</v>
      </c>
      <c r="D52" s="12">
        <f>11524.7+2641+2079.9</f>
        <v>16245.6</v>
      </c>
      <c r="E52" s="12">
        <v>11918.9</v>
      </c>
      <c r="F52" s="12">
        <v>12324.3</v>
      </c>
    </row>
    <row r="53" spans="1:6" ht="144" customHeight="1" x14ac:dyDescent="0.25">
      <c r="A53" s="126" t="s">
        <v>65</v>
      </c>
      <c r="B53" s="126"/>
      <c r="C53" s="24" t="s">
        <v>64</v>
      </c>
      <c r="D53" s="12">
        <f>185.5+6.3</f>
        <v>191.8</v>
      </c>
      <c r="E53" s="12">
        <v>191.8</v>
      </c>
      <c r="F53" s="12">
        <v>198.4</v>
      </c>
    </row>
    <row r="54" spans="1:6" ht="79.5" customHeight="1" x14ac:dyDescent="0.25">
      <c r="A54" s="126" t="s">
        <v>67</v>
      </c>
      <c r="B54" s="126"/>
      <c r="C54" s="24" t="s">
        <v>66</v>
      </c>
      <c r="D54" s="12">
        <f>197.6+6.3</f>
        <v>203.9</v>
      </c>
      <c r="E54" s="12">
        <v>203.8</v>
      </c>
      <c r="F54" s="12">
        <v>210.4</v>
      </c>
    </row>
    <row r="55" spans="1:6" ht="77.25" x14ac:dyDescent="0.25">
      <c r="A55" s="126" t="s">
        <v>69</v>
      </c>
      <c r="B55" s="126"/>
      <c r="C55" s="24" t="s">
        <v>68</v>
      </c>
      <c r="D55" s="12">
        <v>317.10000000000002</v>
      </c>
      <c r="E55" s="12">
        <v>328.5</v>
      </c>
      <c r="F55" s="12">
        <v>340</v>
      </c>
    </row>
    <row r="56" spans="1:6" ht="77.25" x14ac:dyDescent="0.25">
      <c r="A56" s="126" t="s">
        <v>71</v>
      </c>
      <c r="B56" s="126"/>
      <c r="C56" s="24" t="s">
        <v>70</v>
      </c>
      <c r="D56" s="12">
        <f>204.4+6.3</f>
        <v>210.70000000000002</v>
      </c>
      <c r="E56" s="12">
        <v>210.6</v>
      </c>
      <c r="F56" s="12">
        <v>217.2</v>
      </c>
    </row>
    <row r="57" spans="1:6" ht="102.75" x14ac:dyDescent="0.25">
      <c r="A57" s="126" t="s">
        <v>73</v>
      </c>
      <c r="B57" s="126"/>
      <c r="C57" s="24" t="s">
        <v>72</v>
      </c>
      <c r="D57" s="12">
        <f>195.8+6.3</f>
        <v>202.10000000000002</v>
      </c>
      <c r="E57" s="12">
        <v>202</v>
      </c>
      <c r="F57" s="12">
        <v>208.6</v>
      </c>
    </row>
    <row r="58" spans="1:6" ht="77.25" x14ac:dyDescent="0.25">
      <c r="A58" s="126" t="s">
        <v>79</v>
      </c>
      <c r="B58" s="126"/>
      <c r="C58" s="24" t="s">
        <v>78</v>
      </c>
      <c r="D58" s="12">
        <f>622.9+18.8</f>
        <v>641.69999999999993</v>
      </c>
      <c r="E58" s="12">
        <v>641.70000000000005</v>
      </c>
      <c r="F58" s="12">
        <v>661.3</v>
      </c>
    </row>
    <row r="59" spans="1:6" ht="77.25" x14ac:dyDescent="0.25">
      <c r="A59" s="126" t="s">
        <v>81</v>
      </c>
      <c r="B59" s="126"/>
      <c r="C59" s="24" t="s">
        <v>80</v>
      </c>
      <c r="D59" s="12">
        <v>0.7</v>
      </c>
      <c r="E59" s="12">
        <v>0.7</v>
      </c>
      <c r="F59" s="12">
        <v>0.7</v>
      </c>
    </row>
    <row r="60" spans="1:6" ht="39" x14ac:dyDescent="0.25">
      <c r="A60" s="126" t="s">
        <v>82</v>
      </c>
      <c r="B60" s="126"/>
      <c r="C60" s="24" t="s">
        <v>83</v>
      </c>
      <c r="D60" s="12">
        <v>44.6</v>
      </c>
      <c r="E60" s="12">
        <v>44.6</v>
      </c>
      <c r="F60" s="12">
        <v>44.6</v>
      </c>
    </row>
    <row r="61" spans="1:6" ht="64.5" x14ac:dyDescent="0.25">
      <c r="A61" s="126" t="s">
        <v>77</v>
      </c>
      <c r="B61" s="126"/>
      <c r="C61" s="24" t="s">
        <v>76</v>
      </c>
      <c r="D61" s="12">
        <f>195.5+6.3</f>
        <v>201.8</v>
      </c>
      <c r="E61" s="12">
        <v>201.8</v>
      </c>
      <c r="F61" s="12">
        <v>208.4</v>
      </c>
    </row>
    <row r="62" spans="1:6" ht="51.75" x14ac:dyDescent="0.25">
      <c r="A62" s="126" t="s">
        <v>75</v>
      </c>
      <c r="B62" s="126"/>
      <c r="C62" s="21" t="s">
        <v>74</v>
      </c>
      <c r="D62" s="12">
        <f>67.1+6.4</f>
        <v>73.5</v>
      </c>
      <c r="E62" s="12">
        <v>67.8</v>
      </c>
      <c r="F62" s="12">
        <v>70.3</v>
      </c>
    </row>
    <row r="63" spans="1:6" ht="69" customHeight="1" x14ac:dyDescent="0.25">
      <c r="A63" s="126" t="s">
        <v>666</v>
      </c>
      <c r="B63" s="126"/>
      <c r="C63" s="21" t="s">
        <v>667</v>
      </c>
      <c r="D63" s="12">
        <v>0.3</v>
      </c>
      <c r="E63" s="12">
        <v>0</v>
      </c>
      <c r="F63" s="12">
        <v>0</v>
      </c>
    </row>
    <row r="64" spans="1:6" ht="15.75" x14ac:dyDescent="0.25">
      <c r="A64" s="129" t="s">
        <v>655</v>
      </c>
      <c r="B64" s="129"/>
      <c r="C64" s="113" t="s">
        <v>656</v>
      </c>
      <c r="D64" s="13">
        <f>D65+D66+D67</f>
        <v>9831.5</v>
      </c>
      <c r="E64" s="12">
        <v>0</v>
      </c>
      <c r="F64" s="12">
        <v>0</v>
      </c>
    </row>
    <row r="65" spans="1:6" ht="54.75" customHeight="1" x14ac:dyDescent="0.25">
      <c r="A65" s="126" t="s">
        <v>659</v>
      </c>
      <c r="B65" s="126"/>
      <c r="C65" s="114" t="s">
        <v>657</v>
      </c>
      <c r="D65" s="12">
        <v>179.5</v>
      </c>
      <c r="E65" s="12">
        <v>0</v>
      </c>
      <c r="F65" s="12">
        <v>0</v>
      </c>
    </row>
    <row r="66" spans="1:6" ht="67.5" customHeight="1" x14ac:dyDescent="0.25">
      <c r="A66" s="126" t="s">
        <v>660</v>
      </c>
      <c r="B66" s="126"/>
      <c r="C66" s="114" t="s">
        <v>658</v>
      </c>
      <c r="D66" s="12">
        <v>50</v>
      </c>
      <c r="E66" s="12">
        <v>0</v>
      </c>
      <c r="F66" s="12">
        <v>0</v>
      </c>
    </row>
    <row r="67" spans="1:6" ht="67.5" customHeight="1" x14ac:dyDescent="0.25">
      <c r="A67" s="126" t="s">
        <v>668</v>
      </c>
      <c r="B67" s="126"/>
      <c r="C67" s="114" t="s">
        <v>669</v>
      </c>
      <c r="D67" s="12">
        <v>9602</v>
      </c>
      <c r="E67" s="12"/>
      <c r="F67" s="12"/>
    </row>
    <row r="68" spans="1:6" ht="58.5" customHeight="1" x14ac:dyDescent="0.25">
      <c r="A68" s="129" t="s">
        <v>689</v>
      </c>
      <c r="B68" s="129"/>
      <c r="C68" s="121" t="s">
        <v>690</v>
      </c>
      <c r="D68" s="13">
        <f>D69</f>
        <v>50.6</v>
      </c>
      <c r="E68" s="13"/>
      <c r="F68" s="12"/>
    </row>
    <row r="69" spans="1:6" ht="67.5" customHeight="1" x14ac:dyDescent="0.25">
      <c r="A69" s="126" t="s">
        <v>691</v>
      </c>
      <c r="B69" s="126"/>
      <c r="C69" s="114" t="s">
        <v>692</v>
      </c>
      <c r="D69" s="12">
        <v>50.6</v>
      </c>
      <c r="E69" s="12"/>
      <c r="F69" s="12"/>
    </row>
    <row r="70" spans="1:6" x14ac:dyDescent="0.25">
      <c r="A70" s="128" t="s">
        <v>84</v>
      </c>
      <c r="B70" s="128"/>
      <c r="C70" s="9"/>
      <c r="D70" s="13">
        <f>D21+D30+D68</f>
        <v>112795.5</v>
      </c>
      <c r="E70" s="13">
        <f>E21+E30</f>
        <v>88887.5</v>
      </c>
      <c r="F70" s="13">
        <f>F21+F30</f>
        <v>91397.4</v>
      </c>
    </row>
    <row r="71" spans="1:6" x14ac:dyDescent="0.25">
      <c r="A71" s="125"/>
      <c r="B71" s="125"/>
      <c r="C71" s="14"/>
      <c r="D71" s="14"/>
      <c r="E71" s="14"/>
      <c r="F71" s="14"/>
    </row>
    <row r="72" spans="1:6" x14ac:dyDescent="0.25">
      <c r="A72" s="125"/>
      <c r="B72" s="125"/>
      <c r="C72" s="14"/>
      <c r="D72" s="14"/>
      <c r="E72" s="14"/>
      <c r="F72" s="14"/>
    </row>
    <row r="73" spans="1:6" x14ac:dyDescent="0.25">
      <c r="A73" s="127"/>
      <c r="B73" s="127"/>
    </row>
  </sheetData>
  <mergeCells count="66">
    <mergeCell ref="A73:B73"/>
    <mergeCell ref="A64:B64"/>
    <mergeCell ref="A65:B65"/>
    <mergeCell ref="A66:B66"/>
    <mergeCell ref="A70:B70"/>
    <mergeCell ref="A71:B71"/>
    <mergeCell ref="A72:B72"/>
    <mergeCell ref="A68:B68"/>
    <mergeCell ref="A69:B69"/>
    <mergeCell ref="A63:B63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51:B51"/>
    <mergeCell ref="A38:B38"/>
    <mergeCell ref="A39:B39"/>
    <mergeCell ref="A40:B40"/>
    <mergeCell ref="A42:B42"/>
    <mergeCell ref="A44:B44"/>
    <mergeCell ref="A45:B45"/>
    <mergeCell ref="A46:B46"/>
    <mergeCell ref="A47:B47"/>
    <mergeCell ref="A48:B48"/>
    <mergeCell ref="A49:B49"/>
    <mergeCell ref="A50:B50"/>
    <mergeCell ref="A41:B41"/>
    <mergeCell ref="A43:B43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6:H6"/>
    <mergeCell ref="A67:B67"/>
    <mergeCell ref="A1:H1"/>
    <mergeCell ref="A2:H2"/>
    <mergeCell ref="A3:H3"/>
    <mergeCell ref="A4:H4"/>
    <mergeCell ref="A5:H5"/>
    <mergeCell ref="A25:B25"/>
    <mergeCell ref="A7:H7"/>
    <mergeCell ref="A13:F13"/>
    <mergeCell ref="A16:F16"/>
    <mergeCell ref="A17:B19"/>
    <mergeCell ref="C17:C19"/>
    <mergeCell ref="D17:F18"/>
    <mergeCell ref="A20:B20"/>
    <mergeCell ref="A21:B21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85"/>
  <sheetViews>
    <sheetView view="pageBreakPreview" topLeftCell="A607" zoomScaleSheetLayoutView="100" workbookViewId="0">
      <selection activeCell="F620" sqref="F620"/>
    </sheetView>
  </sheetViews>
  <sheetFormatPr defaultRowHeight="12.75" x14ac:dyDescent="0.2"/>
  <cols>
    <col min="1" max="1" width="44.85546875" style="51" customWidth="1"/>
    <col min="2" max="2" width="7.5703125" style="40" customWidth="1"/>
    <col min="3" max="3" width="8.28515625" style="40" customWidth="1"/>
    <col min="4" max="4" width="12.7109375" style="40" customWidth="1"/>
    <col min="5" max="5" width="9" style="40" customWidth="1"/>
    <col min="6" max="6" width="12.7109375" style="40" customWidth="1"/>
    <col min="7" max="7" width="13.85546875" style="52" customWidth="1"/>
    <col min="8" max="8" width="14.85546875" style="52" customWidth="1"/>
    <col min="9" max="256" width="9.140625" style="25"/>
    <col min="257" max="257" width="44.85546875" style="25" customWidth="1"/>
    <col min="258" max="258" width="7.5703125" style="25" customWidth="1"/>
    <col min="259" max="259" width="8.28515625" style="25" customWidth="1"/>
    <col min="260" max="260" width="12.7109375" style="25" customWidth="1"/>
    <col min="261" max="261" width="9" style="25" customWidth="1"/>
    <col min="262" max="262" width="13.7109375" style="25" customWidth="1"/>
    <col min="263" max="263" width="14.7109375" style="25" customWidth="1"/>
    <col min="264" max="264" width="14.85546875" style="25" customWidth="1"/>
    <col min="265" max="512" width="9.140625" style="25"/>
    <col min="513" max="513" width="44.85546875" style="25" customWidth="1"/>
    <col min="514" max="514" width="7.5703125" style="25" customWidth="1"/>
    <col min="515" max="515" width="8.28515625" style="25" customWidth="1"/>
    <col min="516" max="516" width="12.7109375" style="25" customWidth="1"/>
    <col min="517" max="517" width="9" style="25" customWidth="1"/>
    <col min="518" max="518" width="13.7109375" style="25" customWidth="1"/>
    <col min="519" max="519" width="14.7109375" style="25" customWidth="1"/>
    <col min="520" max="520" width="14.85546875" style="25" customWidth="1"/>
    <col min="521" max="768" width="9.140625" style="25"/>
    <col min="769" max="769" width="44.85546875" style="25" customWidth="1"/>
    <col min="770" max="770" width="7.5703125" style="25" customWidth="1"/>
    <col min="771" max="771" width="8.28515625" style="25" customWidth="1"/>
    <col min="772" max="772" width="12.7109375" style="25" customWidth="1"/>
    <col min="773" max="773" width="9" style="25" customWidth="1"/>
    <col min="774" max="774" width="13.7109375" style="25" customWidth="1"/>
    <col min="775" max="775" width="14.7109375" style="25" customWidth="1"/>
    <col min="776" max="776" width="14.85546875" style="25" customWidth="1"/>
    <col min="777" max="1024" width="9.140625" style="25"/>
    <col min="1025" max="1025" width="44.85546875" style="25" customWidth="1"/>
    <col min="1026" max="1026" width="7.5703125" style="25" customWidth="1"/>
    <col min="1027" max="1027" width="8.28515625" style="25" customWidth="1"/>
    <col min="1028" max="1028" width="12.7109375" style="25" customWidth="1"/>
    <col min="1029" max="1029" width="9" style="25" customWidth="1"/>
    <col min="1030" max="1030" width="13.7109375" style="25" customWidth="1"/>
    <col min="1031" max="1031" width="14.7109375" style="25" customWidth="1"/>
    <col min="1032" max="1032" width="14.85546875" style="25" customWidth="1"/>
    <col min="1033" max="1280" width="9.140625" style="25"/>
    <col min="1281" max="1281" width="44.85546875" style="25" customWidth="1"/>
    <col min="1282" max="1282" width="7.5703125" style="25" customWidth="1"/>
    <col min="1283" max="1283" width="8.28515625" style="25" customWidth="1"/>
    <col min="1284" max="1284" width="12.7109375" style="25" customWidth="1"/>
    <col min="1285" max="1285" width="9" style="25" customWidth="1"/>
    <col min="1286" max="1286" width="13.7109375" style="25" customWidth="1"/>
    <col min="1287" max="1287" width="14.7109375" style="25" customWidth="1"/>
    <col min="1288" max="1288" width="14.85546875" style="25" customWidth="1"/>
    <col min="1289" max="1536" width="9.140625" style="25"/>
    <col min="1537" max="1537" width="44.85546875" style="25" customWidth="1"/>
    <col min="1538" max="1538" width="7.5703125" style="25" customWidth="1"/>
    <col min="1539" max="1539" width="8.28515625" style="25" customWidth="1"/>
    <col min="1540" max="1540" width="12.7109375" style="25" customWidth="1"/>
    <col min="1541" max="1541" width="9" style="25" customWidth="1"/>
    <col min="1542" max="1542" width="13.7109375" style="25" customWidth="1"/>
    <col min="1543" max="1543" width="14.7109375" style="25" customWidth="1"/>
    <col min="1544" max="1544" width="14.85546875" style="25" customWidth="1"/>
    <col min="1545" max="1792" width="9.140625" style="25"/>
    <col min="1793" max="1793" width="44.85546875" style="25" customWidth="1"/>
    <col min="1794" max="1794" width="7.5703125" style="25" customWidth="1"/>
    <col min="1795" max="1795" width="8.28515625" style="25" customWidth="1"/>
    <col min="1796" max="1796" width="12.7109375" style="25" customWidth="1"/>
    <col min="1797" max="1797" width="9" style="25" customWidth="1"/>
    <col min="1798" max="1798" width="13.7109375" style="25" customWidth="1"/>
    <col min="1799" max="1799" width="14.7109375" style="25" customWidth="1"/>
    <col min="1800" max="1800" width="14.85546875" style="25" customWidth="1"/>
    <col min="1801" max="2048" width="9.140625" style="25"/>
    <col min="2049" max="2049" width="44.85546875" style="25" customWidth="1"/>
    <col min="2050" max="2050" width="7.5703125" style="25" customWidth="1"/>
    <col min="2051" max="2051" width="8.28515625" style="25" customWidth="1"/>
    <col min="2052" max="2052" width="12.7109375" style="25" customWidth="1"/>
    <col min="2053" max="2053" width="9" style="25" customWidth="1"/>
    <col min="2054" max="2054" width="13.7109375" style="25" customWidth="1"/>
    <col min="2055" max="2055" width="14.7109375" style="25" customWidth="1"/>
    <col min="2056" max="2056" width="14.85546875" style="25" customWidth="1"/>
    <col min="2057" max="2304" width="9.140625" style="25"/>
    <col min="2305" max="2305" width="44.85546875" style="25" customWidth="1"/>
    <col min="2306" max="2306" width="7.5703125" style="25" customWidth="1"/>
    <col min="2307" max="2307" width="8.28515625" style="25" customWidth="1"/>
    <col min="2308" max="2308" width="12.7109375" style="25" customWidth="1"/>
    <col min="2309" max="2309" width="9" style="25" customWidth="1"/>
    <col min="2310" max="2310" width="13.7109375" style="25" customWidth="1"/>
    <col min="2311" max="2311" width="14.7109375" style="25" customWidth="1"/>
    <col min="2312" max="2312" width="14.85546875" style="25" customWidth="1"/>
    <col min="2313" max="2560" width="9.140625" style="25"/>
    <col min="2561" max="2561" width="44.85546875" style="25" customWidth="1"/>
    <col min="2562" max="2562" width="7.5703125" style="25" customWidth="1"/>
    <col min="2563" max="2563" width="8.28515625" style="25" customWidth="1"/>
    <col min="2564" max="2564" width="12.7109375" style="25" customWidth="1"/>
    <col min="2565" max="2565" width="9" style="25" customWidth="1"/>
    <col min="2566" max="2566" width="13.7109375" style="25" customWidth="1"/>
    <col min="2567" max="2567" width="14.7109375" style="25" customWidth="1"/>
    <col min="2568" max="2568" width="14.85546875" style="25" customWidth="1"/>
    <col min="2569" max="2816" width="9.140625" style="25"/>
    <col min="2817" max="2817" width="44.85546875" style="25" customWidth="1"/>
    <col min="2818" max="2818" width="7.5703125" style="25" customWidth="1"/>
    <col min="2819" max="2819" width="8.28515625" style="25" customWidth="1"/>
    <col min="2820" max="2820" width="12.7109375" style="25" customWidth="1"/>
    <col min="2821" max="2821" width="9" style="25" customWidth="1"/>
    <col min="2822" max="2822" width="13.7109375" style="25" customWidth="1"/>
    <col min="2823" max="2823" width="14.7109375" style="25" customWidth="1"/>
    <col min="2824" max="2824" width="14.85546875" style="25" customWidth="1"/>
    <col min="2825" max="3072" width="9.140625" style="25"/>
    <col min="3073" max="3073" width="44.85546875" style="25" customWidth="1"/>
    <col min="3074" max="3074" width="7.5703125" style="25" customWidth="1"/>
    <col min="3075" max="3075" width="8.28515625" style="25" customWidth="1"/>
    <col min="3076" max="3076" width="12.7109375" style="25" customWidth="1"/>
    <col min="3077" max="3077" width="9" style="25" customWidth="1"/>
    <col min="3078" max="3078" width="13.7109375" style="25" customWidth="1"/>
    <col min="3079" max="3079" width="14.7109375" style="25" customWidth="1"/>
    <col min="3080" max="3080" width="14.85546875" style="25" customWidth="1"/>
    <col min="3081" max="3328" width="9.140625" style="25"/>
    <col min="3329" max="3329" width="44.85546875" style="25" customWidth="1"/>
    <col min="3330" max="3330" width="7.5703125" style="25" customWidth="1"/>
    <col min="3331" max="3331" width="8.28515625" style="25" customWidth="1"/>
    <col min="3332" max="3332" width="12.7109375" style="25" customWidth="1"/>
    <col min="3333" max="3333" width="9" style="25" customWidth="1"/>
    <col min="3334" max="3334" width="13.7109375" style="25" customWidth="1"/>
    <col min="3335" max="3335" width="14.7109375" style="25" customWidth="1"/>
    <col min="3336" max="3336" width="14.85546875" style="25" customWidth="1"/>
    <col min="3337" max="3584" width="9.140625" style="25"/>
    <col min="3585" max="3585" width="44.85546875" style="25" customWidth="1"/>
    <col min="3586" max="3586" width="7.5703125" style="25" customWidth="1"/>
    <col min="3587" max="3587" width="8.28515625" style="25" customWidth="1"/>
    <col min="3588" max="3588" width="12.7109375" style="25" customWidth="1"/>
    <col min="3589" max="3589" width="9" style="25" customWidth="1"/>
    <col min="3590" max="3590" width="13.7109375" style="25" customWidth="1"/>
    <col min="3591" max="3591" width="14.7109375" style="25" customWidth="1"/>
    <col min="3592" max="3592" width="14.85546875" style="25" customWidth="1"/>
    <col min="3593" max="3840" width="9.140625" style="25"/>
    <col min="3841" max="3841" width="44.85546875" style="25" customWidth="1"/>
    <col min="3842" max="3842" width="7.5703125" style="25" customWidth="1"/>
    <col min="3843" max="3843" width="8.28515625" style="25" customWidth="1"/>
    <col min="3844" max="3844" width="12.7109375" style="25" customWidth="1"/>
    <col min="3845" max="3845" width="9" style="25" customWidth="1"/>
    <col min="3846" max="3846" width="13.7109375" style="25" customWidth="1"/>
    <col min="3847" max="3847" width="14.7109375" style="25" customWidth="1"/>
    <col min="3848" max="3848" width="14.85546875" style="25" customWidth="1"/>
    <col min="3849" max="4096" width="9.140625" style="25"/>
    <col min="4097" max="4097" width="44.85546875" style="25" customWidth="1"/>
    <col min="4098" max="4098" width="7.5703125" style="25" customWidth="1"/>
    <col min="4099" max="4099" width="8.28515625" style="25" customWidth="1"/>
    <col min="4100" max="4100" width="12.7109375" style="25" customWidth="1"/>
    <col min="4101" max="4101" width="9" style="25" customWidth="1"/>
    <col min="4102" max="4102" width="13.7109375" style="25" customWidth="1"/>
    <col min="4103" max="4103" width="14.7109375" style="25" customWidth="1"/>
    <col min="4104" max="4104" width="14.85546875" style="25" customWidth="1"/>
    <col min="4105" max="4352" width="9.140625" style="25"/>
    <col min="4353" max="4353" width="44.85546875" style="25" customWidth="1"/>
    <col min="4354" max="4354" width="7.5703125" style="25" customWidth="1"/>
    <col min="4355" max="4355" width="8.28515625" style="25" customWidth="1"/>
    <col min="4356" max="4356" width="12.7109375" style="25" customWidth="1"/>
    <col min="4357" max="4357" width="9" style="25" customWidth="1"/>
    <col min="4358" max="4358" width="13.7109375" style="25" customWidth="1"/>
    <col min="4359" max="4359" width="14.7109375" style="25" customWidth="1"/>
    <col min="4360" max="4360" width="14.85546875" style="25" customWidth="1"/>
    <col min="4361" max="4608" width="9.140625" style="25"/>
    <col min="4609" max="4609" width="44.85546875" style="25" customWidth="1"/>
    <col min="4610" max="4610" width="7.5703125" style="25" customWidth="1"/>
    <col min="4611" max="4611" width="8.28515625" style="25" customWidth="1"/>
    <col min="4612" max="4612" width="12.7109375" style="25" customWidth="1"/>
    <col min="4613" max="4613" width="9" style="25" customWidth="1"/>
    <col min="4614" max="4614" width="13.7109375" style="25" customWidth="1"/>
    <col min="4615" max="4615" width="14.7109375" style="25" customWidth="1"/>
    <col min="4616" max="4616" width="14.85546875" style="25" customWidth="1"/>
    <col min="4617" max="4864" width="9.140625" style="25"/>
    <col min="4865" max="4865" width="44.85546875" style="25" customWidth="1"/>
    <col min="4866" max="4866" width="7.5703125" style="25" customWidth="1"/>
    <col min="4867" max="4867" width="8.28515625" style="25" customWidth="1"/>
    <col min="4868" max="4868" width="12.7109375" style="25" customWidth="1"/>
    <col min="4869" max="4869" width="9" style="25" customWidth="1"/>
    <col min="4870" max="4870" width="13.7109375" style="25" customWidth="1"/>
    <col min="4871" max="4871" width="14.7109375" style="25" customWidth="1"/>
    <col min="4872" max="4872" width="14.85546875" style="25" customWidth="1"/>
    <col min="4873" max="5120" width="9.140625" style="25"/>
    <col min="5121" max="5121" width="44.85546875" style="25" customWidth="1"/>
    <col min="5122" max="5122" width="7.5703125" style="25" customWidth="1"/>
    <col min="5123" max="5123" width="8.28515625" style="25" customWidth="1"/>
    <col min="5124" max="5124" width="12.7109375" style="25" customWidth="1"/>
    <col min="5125" max="5125" width="9" style="25" customWidth="1"/>
    <col min="5126" max="5126" width="13.7109375" style="25" customWidth="1"/>
    <col min="5127" max="5127" width="14.7109375" style="25" customWidth="1"/>
    <col min="5128" max="5128" width="14.85546875" style="25" customWidth="1"/>
    <col min="5129" max="5376" width="9.140625" style="25"/>
    <col min="5377" max="5377" width="44.85546875" style="25" customWidth="1"/>
    <col min="5378" max="5378" width="7.5703125" style="25" customWidth="1"/>
    <col min="5379" max="5379" width="8.28515625" style="25" customWidth="1"/>
    <col min="5380" max="5380" width="12.7109375" style="25" customWidth="1"/>
    <col min="5381" max="5381" width="9" style="25" customWidth="1"/>
    <col min="5382" max="5382" width="13.7109375" style="25" customWidth="1"/>
    <col min="5383" max="5383" width="14.7109375" style="25" customWidth="1"/>
    <col min="5384" max="5384" width="14.85546875" style="25" customWidth="1"/>
    <col min="5385" max="5632" width="9.140625" style="25"/>
    <col min="5633" max="5633" width="44.85546875" style="25" customWidth="1"/>
    <col min="5634" max="5634" width="7.5703125" style="25" customWidth="1"/>
    <col min="5635" max="5635" width="8.28515625" style="25" customWidth="1"/>
    <col min="5636" max="5636" width="12.7109375" style="25" customWidth="1"/>
    <col min="5637" max="5637" width="9" style="25" customWidth="1"/>
    <col min="5638" max="5638" width="13.7109375" style="25" customWidth="1"/>
    <col min="5639" max="5639" width="14.7109375" style="25" customWidth="1"/>
    <col min="5640" max="5640" width="14.85546875" style="25" customWidth="1"/>
    <col min="5641" max="5888" width="9.140625" style="25"/>
    <col min="5889" max="5889" width="44.85546875" style="25" customWidth="1"/>
    <col min="5890" max="5890" width="7.5703125" style="25" customWidth="1"/>
    <col min="5891" max="5891" width="8.28515625" style="25" customWidth="1"/>
    <col min="5892" max="5892" width="12.7109375" style="25" customWidth="1"/>
    <col min="5893" max="5893" width="9" style="25" customWidth="1"/>
    <col min="5894" max="5894" width="13.7109375" style="25" customWidth="1"/>
    <col min="5895" max="5895" width="14.7109375" style="25" customWidth="1"/>
    <col min="5896" max="5896" width="14.85546875" style="25" customWidth="1"/>
    <col min="5897" max="6144" width="9.140625" style="25"/>
    <col min="6145" max="6145" width="44.85546875" style="25" customWidth="1"/>
    <col min="6146" max="6146" width="7.5703125" style="25" customWidth="1"/>
    <col min="6147" max="6147" width="8.28515625" style="25" customWidth="1"/>
    <col min="6148" max="6148" width="12.7109375" style="25" customWidth="1"/>
    <col min="6149" max="6149" width="9" style="25" customWidth="1"/>
    <col min="6150" max="6150" width="13.7109375" style="25" customWidth="1"/>
    <col min="6151" max="6151" width="14.7109375" style="25" customWidth="1"/>
    <col min="6152" max="6152" width="14.85546875" style="25" customWidth="1"/>
    <col min="6153" max="6400" width="9.140625" style="25"/>
    <col min="6401" max="6401" width="44.85546875" style="25" customWidth="1"/>
    <col min="6402" max="6402" width="7.5703125" style="25" customWidth="1"/>
    <col min="6403" max="6403" width="8.28515625" style="25" customWidth="1"/>
    <col min="6404" max="6404" width="12.7109375" style="25" customWidth="1"/>
    <col min="6405" max="6405" width="9" style="25" customWidth="1"/>
    <col min="6406" max="6406" width="13.7109375" style="25" customWidth="1"/>
    <col min="6407" max="6407" width="14.7109375" style="25" customWidth="1"/>
    <col min="6408" max="6408" width="14.85546875" style="25" customWidth="1"/>
    <col min="6409" max="6656" width="9.140625" style="25"/>
    <col min="6657" max="6657" width="44.85546875" style="25" customWidth="1"/>
    <col min="6658" max="6658" width="7.5703125" style="25" customWidth="1"/>
    <col min="6659" max="6659" width="8.28515625" style="25" customWidth="1"/>
    <col min="6660" max="6660" width="12.7109375" style="25" customWidth="1"/>
    <col min="6661" max="6661" width="9" style="25" customWidth="1"/>
    <col min="6662" max="6662" width="13.7109375" style="25" customWidth="1"/>
    <col min="6663" max="6663" width="14.7109375" style="25" customWidth="1"/>
    <col min="6664" max="6664" width="14.85546875" style="25" customWidth="1"/>
    <col min="6665" max="6912" width="9.140625" style="25"/>
    <col min="6913" max="6913" width="44.85546875" style="25" customWidth="1"/>
    <col min="6914" max="6914" width="7.5703125" style="25" customWidth="1"/>
    <col min="6915" max="6915" width="8.28515625" style="25" customWidth="1"/>
    <col min="6916" max="6916" width="12.7109375" style="25" customWidth="1"/>
    <col min="6917" max="6917" width="9" style="25" customWidth="1"/>
    <col min="6918" max="6918" width="13.7109375" style="25" customWidth="1"/>
    <col min="6919" max="6919" width="14.7109375" style="25" customWidth="1"/>
    <col min="6920" max="6920" width="14.85546875" style="25" customWidth="1"/>
    <col min="6921" max="7168" width="9.140625" style="25"/>
    <col min="7169" max="7169" width="44.85546875" style="25" customWidth="1"/>
    <col min="7170" max="7170" width="7.5703125" style="25" customWidth="1"/>
    <col min="7171" max="7171" width="8.28515625" style="25" customWidth="1"/>
    <col min="7172" max="7172" width="12.7109375" style="25" customWidth="1"/>
    <col min="7173" max="7173" width="9" style="25" customWidth="1"/>
    <col min="7174" max="7174" width="13.7109375" style="25" customWidth="1"/>
    <col min="7175" max="7175" width="14.7109375" style="25" customWidth="1"/>
    <col min="7176" max="7176" width="14.85546875" style="25" customWidth="1"/>
    <col min="7177" max="7424" width="9.140625" style="25"/>
    <col min="7425" max="7425" width="44.85546875" style="25" customWidth="1"/>
    <col min="7426" max="7426" width="7.5703125" style="25" customWidth="1"/>
    <col min="7427" max="7427" width="8.28515625" style="25" customWidth="1"/>
    <col min="7428" max="7428" width="12.7109375" style="25" customWidth="1"/>
    <col min="7429" max="7429" width="9" style="25" customWidth="1"/>
    <col min="7430" max="7430" width="13.7109375" style="25" customWidth="1"/>
    <col min="7431" max="7431" width="14.7109375" style="25" customWidth="1"/>
    <col min="7432" max="7432" width="14.85546875" style="25" customWidth="1"/>
    <col min="7433" max="7680" width="9.140625" style="25"/>
    <col min="7681" max="7681" width="44.85546875" style="25" customWidth="1"/>
    <col min="7682" max="7682" width="7.5703125" style="25" customWidth="1"/>
    <col min="7683" max="7683" width="8.28515625" style="25" customWidth="1"/>
    <col min="7684" max="7684" width="12.7109375" style="25" customWidth="1"/>
    <col min="7685" max="7685" width="9" style="25" customWidth="1"/>
    <col min="7686" max="7686" width="13.7109375" style="25" customWidth="1"/>
    <col min="7687" max="7687" width="14.7109375" style="25" customWidth="1"/>
    <col min="7688" max="7688" width="14.85546875" style="25" customWidth="1"/>
    <col min="7689" max="7936" width="9.140625" style="25"/>
    <col min="7937" max="7937" width="44.85546875" style="25" customWidth="1"/>
    <col min="7938" max="7938" width="7.5703125" style="25" customWidth="1"/>
    <col min="7939" max="7939" width="8.28515625" style="25" customWidth="1"/>
    <col min="7940" max="7940" width="12.7109375" style="25" customWidth="1"/>
    <col min="7941" max="7941" width="9" style="25" customWidth="1"/>
    <col min="7942" max="7942" width="13.7109375" style="25" customWidth="1"/>
    <col min="7943" max="7943" width="14.7109375" style="25" customWidth="1"/>
    <col min="7944" max="7944" width="14.85546875" style="25" customWidth="1"/>
    <col min="7945" max="8192" width="9.140625" style="25"/>
    <col min="8193" max="8193" width="44.85546875" style="25" customWidth="1"/>
    <col min="8194" max="8194" width="7.5703125" style="25" customWidth="1"/>
    <col min="8195" max="8195" width="8.28515625" style="25" customWidth="1"/>
    <col min="8196" max="8196" width="12.7109375" style="25" customWidth="1"/>
    <col min="8197" max="8197" width="9" style="25" customWidth="1"/>
    <col min="8198" max="8198" width="13.7109375" style="25" customWidth="1"/>
    <col min="8199" max="8199" width="14.7109375" style="25" customWidth="1"/>
    <col min="8200" max="8200" width="14.85546875" style="25" customWidth="1"/>
    <col min="8201" max="8448" width="9.140625" style="25"/>
    <col min="8449" max="8449" width="44.85546875" style="25" customWidth="1"/>
    <col min="8450" max="8450" width="7.5703125" style="25" customWidth="1"/>
    <col min="8451" max="8451" width="8.28515625" style="25" customWidth="1"/>
    <col min="8452" max="8452" width="12.7109375" style="25" customWidth="1"/>
    <col min="8453" max="8453" width="9" style="25" customWidth="1"/>
    <col min="8454" max="8454" width="13.7109375" style="25" customWidth="1"/>
    <col min="8455" max="8455" width="14.7109375" style="25" customWidth="1"/>
    <col min="8456" max="8456" width="14.85546875" style="25" customWidth="1"/>
    <col min="8457" max="8704" width="9.140625" style="25"/>
    <col min="8705" max="8705" width="44.85546875" style="25" customWidth="1"/>
    <col min="8706" max="8706" width="7.5703125" style="25" customWidth="1"/>
    <col min="8707" max="8707" width="8.28515625" style="25" customWidth="1"/>
    <col min="8708" max="8708" width="12.7109375" style="25" customWidth="1"/>
    <col min="8709" max="8709" width="9" style="25" customWidth="1"/>
    <col min="8710" max="8710" width="13.7109375" style="25" customWidth="1"/>
    <col min="8711" max="8711" width="14.7109375" style="25" customWidth="1"/>
    <col min="8712" max="8712" width="14.85546875" style="25" customWidth="1"/>
    <col min="8713" max="8960" width="9.140625" style="25"/>
    <col min="8961" max="8961" width="44.85546875" style="25" customWidth="1"/>
    <col min="8962" max="8962" width="7.5703125" style="25" customWidth="1"/>
    <col min="8963" max="8963" width="8.28515625" style="25" customWidth="1"/>
    <col min="8964" max="8964" width="12.7109375" style="25" customWidth="1"/>
    <col min="8965" max="8965" width="9" style="25" customWidth="1"/>
    <col min="8966" max="8966" width="13.7109375" style="25" customWidth="1"/>
    <col min="8967" max="8967" width="14.7109375" style="25" customWidth="1"/>
    <col min="8968" max="8968" width="14.85546875" style="25" customWidth="1"/>
    <col min="8969" max="9216" width="9.140625" style="25"/>
    <col min="9217" max="9217" width="44.85546875" style="25" customWidth="1"/>
    <col min="9218" max="9218" width="7.5703125" style="25" customWidth="1"/>
    <col min="9219" max="9219" width="8.28515625" style="25" customWidth="1"/>
    <col min="9220" max="9220" width="12.7109375" style="25" customWidth="1"/>
    <col min="9221" max="9221" width="9" style="25" customWidth="1"/>
    <col min="9222" max="9222" width="13.7109375" style="25" customWidth="1"/>
    <col min="9223" max="9223" width="14.7109375" style="25" customWidth="1"/>
    <col min="9224" max="9224" width="14.85546875" style="25" customWidth="1"/>
    <col min="9225" max="9472" width="9.140625" style="25"/>
    <col min="9473" max="9473" width="44.85546875" style="25" customWidth="1"/>
    <col min="9474" max="9474" width="7.5703125" style="25" customWidth="1"/>
    <col min="9475" max="9475" width="8.28515625" style="25" customWidth="1"/>
    <col min="9476" max="9476" width="12.7109375" style="25" customWidth="1"/>
    <col min="9477" max="9477" width="9" style="25" customWidth="1"/>
    <col min="9478" max="9478" width="13.7109375" style="25" customWidth="1"/>
    <col min="9479" max="9479" width="14.7109375" style="25" customWidth="1"/>
    <col min="9480" max="9480" width="14.85546875" style="25" customWidth="1"/>
    <col min="9481" max="9728" width="9.140625" style="25"/>
    <col min="9729" max="9729" width="44.85546875" style="25" customWidth="1"/>
    <col min="9730" max="9730" width="7.5703125" style="25" customWidth="1"/>
    <col min="9731" max="9731" width="8.28515625" style="25" customWidth="1"/>
    <col min="9732" max="9732" width="12.7109375" style="25" customWidth="1"/>
    <col min="9733" max="9733" width="9" style="25" customWidth="1"/>
    <col min="9734" max="9734" width="13.7109375" style="25" customWidth="1"/>
    <col min="9735" max="9735" width="14.7109375" style="25" customWidth="1"/>
    <col min="9736" max="9736" width="14.85546875" style="25" customWidth="1"/>
    <col min="9737" max="9984" width="9.140625" style="25"/>
    <col min="9985" max="9985" width="44.85546875" style="25" customWidth="1"/>
    <col min="9986" max="9986" width="7.5703125" style="25" customWidth="1"/>
    <col min="9987" max="9987" width="8.28515625" style="25" customWidth="1"/>
    <col min="9988" max="9988" width="12.7109375" style="25" customWidth="1"/>
    <col min="9989" max="9989" width="9" style="25" customWidth="1"/>
    <col min="9990" max="9990" width="13.7109375" style="25" customWidth="1"/>
    <col min="9991" max="9991" width="14.7109375" style="25" customWidth="1"/>
    <col min="9992" max="9992" width="14.85546875" style="25" customWidth="1"/>
    <col min="9993" max="10240" width="9.140625" style="25"/>
    <col min="10241" max="10241" width="44.85546875" style="25" customWidth="1"/>
    <col min="10242" max="10242" width="7.5703125" style="25" customWidth="1"/>
    <col min="10243" max="10243" width="8.28515625" style="25" customWidth="1"/>
    <col min="10244" max="10244" width="12.7109375" style="25" customWidth="1"/>
    <col min="10245" max="10245" width="9" style="25" customWidth="1"/>
    <col min="10246" max="10246" width="13.7109375" style="25" customWidth="1"/>
    <col min="10247" max="10247" width="14.7109375" style="25" customWidth="1"/>
    <col min="10248" max="10248" width="14.85546875" style="25" customWidth="1"/>
    <col min="10249" max="10496" width="9.140625" style="25"/>
    <col min="10497" max="10497" width="44.85546875" style="25" customWidth="1"/>
    <col min="10498" max="10498" width="7.5703125" style="25" customWidth="1"/>
    <col min="10499" max="10499" width="8.28515625" style="25" customWidth="1"/>
    <col min="10500" max="10500" width="12.7109375" style="25" customWidth="1"/>
    <col min="10501" max="10501" width="9" style="25" customWidth="1"/>
    <col min="10502" max="10502" width="13.7109375" style="25" customWidth="1"/>
    <col min="10503" max="10503" width="14.7109375" style="25" customWidth="1"/>
    <col min="10504" max="10504" width="14.85546875" style="25" customWidth="1"/>
    <col min="10505" max="10752" width="9.140625" style="25"/>
    <col min="10753" max="10753" width="44.85546875" style="25" customWidth="1"/>
    <col min="10754" max="10754" width="7.5703125" style="25" customWidth="1"/>
    <col min="10755" max="10755" width="8.28515625" style="25" customWidth="1"/>
    <col min="10756" max="10756" width="12.7109375" style="25" customWidth="1"/>
    <col min="10757" max="10757" width="9" style="25" customWidth="1"/>
    <col min="10758" max="10758" width="13.7109375" style="25" customWidth="1"/>
    <col min="10759" max="10759" width="14.7109375" style="25" customWidth="1"/>
    <col min="10760" max="10760" width="14.85546875" style="25" customWidth="1"/>
    <col min="10761" max="11008" width="9.140625" style="25"/>
    <col min="11009" max="11009" width="44.85546875" style="25" customWidth="1"/>
    <col min="11010" max="11010" width="7.5703125" style="25" customWidth="1"/>
    <col min="11011" max="11011" width="8.28515625" style="25" customWidth="1"/>
    <col min="11012" max="11012" width="12.7109375" style="25" customWidth="1"/>
    <col min="11013" max="11013" width="9" style="25" customWidth="1"/>
    <col min="11014" max="11014" width="13.7109375" style="25" customWidth="1"/>
    <col min="11015" max="11015" width="14.7109375" style="25" customWidth="1"/>
    <col min="11016" max="11016" width="14.85546875" style="25" customWidth="1"/>
    <col min="11017" max="11264" width="9.140625" style="25"/>
    <col min="11265" max="11265" width="44.85546875" style="25" customWidth="1"/>
    <col min="11266" max="11266" width="7.5703125" style="25" customWidth="1"/>
    <col min="11267" max="11267" width="8.28515625" style="25" customWidth="1"/>
    <col min="11268" max="11268" width="12.7109375" style="25" customWidth="1"/>
    <col min="11269" max="11269" width="9" style="25" customWidth="1"/>
    <col min="11270" max="11270" width="13.7109375" style="25" customWidth="1"/>
    <col min="11271" max="11271" width="14.7109375" style="25" customWidth="1"/>
    <col min="11272" max="11272" width="14.85546875" style="25" customWidth="1"/>
    <col min="11273" max="11520" width="9.140625" style="25"/>
    <col min="11521" max="11521" width="44.85546875" style="25" customWidth="1"/>
    <col min="11522" max="11522" width="7.5703125" style="25" customWidth="1"/>
    <col min="11523" max="11523" width="8.28515625" style="25" customWidth="1"/>
    <col min="11524" max="11524" width="12.7109375" style="25" customWidth="1"/>
    <col min="11525" max="11525" width="9" style="25" customWidth="1"/>
    <col min="11526" max="11526" width="13.7109375" style="25" customWidth="1"/>
    <col min="11527" max="11527" width="14.7109375" style="25" customWidth="1"/>
    <col min="11528" max="11528" width="14.85546875" style="25" customWidth="1"/>
    <col min="11529" max="11776" width="9.140625" style="25"/>
    <col min="11777" max="11777" width="44.85546875" style="25" customWidth="1"/>
    <col min="11778" max="11778" width="7.5703125" style="25" customWidth="1"/>
    <col min="11779" max="11779" width="8.28515625" style="25" customWidth="1"/>
    <col min="11780" max="11780" width="12.7109375" style="25" customWidth="1"/>
    <col min="11781" max="11781" width="9" style="25" customWidth="1"/>
    <col min="11782" max="11782" width="13.7109375" style="25" customWidth="1"/>
    <col min="11783" max="11783" width="14.7109375" style="25" customWidth="1"/>
    <col min="11784" max="11784" width="14.85546875" style="25" customWidth="1"/>
    <col min="11785" max="12032" width="9.140625" style="25"/>
    <col min="12033" max="12033" width="44.85546875" style="25" customWidth="1"/>
    <col min="12034" max="12034" width="7.5703125" style="25" customWidth="1"/>
    <col min="12035" max="12035" width="8.28515625" style="25" customWidth="1"/>
    <col min="12036" max="12036" width="12.7109375" style="25" customWidth="1"/>
    <col min="12037" max="12037" width="9" style="25" customWidth="1"/>
    <col min="12038" max="12038" width="13.7109375" style="25" customWidth="1"/>
    <col min="12039" max="12039" width="14.7109375" style="25" customWidth="1"/>
    <col min="12040" max="12040" width="14.85546875" style="25" customWidth="1"/>
    <col min="12041" max="12288" width="9.140625" style="25"/>
    <col min="12289" max="12289" width="44.85546875" style="25" customWidth="1"/>
    <col min="12290" max="12290" width="7.5703125" style="25" customWidth="1"/>
    <col min="12291" max="12291" width="8.28515625" style="25" customWidth="1"/>
    <col min="12292" max="12292" width="12.7109375" style="25" customWidth="1"/>
    <col min="12293" max="12293" width="9" style="25" customWidth="1"/>
    <col min="12294" max="12294" width="13.7109375" style="25" customWidth="1"/>
    <col min="12295" max="12295" width="14.7109375" style="25" customWidth="1"/>
    <col min="12296" max="12296" width="14.85546875" style="25" customWidth="1"/>
    <col min="12297" max="12544" width="9.140625" style="25"/>
    <col min="12545" max="12545" width="44.85546875" style="25" customWidth="1"/>
    <col min="12546" max="12546" width="7.5703125" style="25" customWidth="1"/>
    <col min="12547" max="12547" width="8.28515625" style="25" customWidth="1"/>
    <col min="12548" max="12548" width="12.7109375" style="25" customWidth="1"/>
    <col min="12549" max="12549" width="9" style="25" customWidth="1"/>
    <col min="12550" max="12550" width="13.7109375" style="25" customWidth="1"/>
    <col min="12551" max="12551" width="14.7109375" style="25" customWidth="1"/>
    <col min="12552" max="12552" width="14.85546875" style="25" customWidth="1"/>
    <col min="12553" max="12800" width="9.140625" style="25"/>
    <col min="12801" max="12801" width="44.85546875" style="25" customWidth="1"/>
    <col min="12802" max="12802" width="7.5703125" style="25" customWidth="1"/>
    <col min="12803" max="12803" width="8.28515625" style="25" customWidth="1"/>
    <col min="12804" max="12804" width="12.7109375" style="25" customWidth="1"/>
    <col min="12805" max="12805" width="9" style="25" customWidth="1"/>
    <col min="12806" max="12806" width="13.7109375" style="25" customWidth="1"/>
    <col min="12807" max="12807" width="14.7109375" style="25" customWidth="1"/>
    <col min="12808" max="12808" width="14.85546875" style="25" customWidth="1"/>
    <col min="12809" max="13056" width="9.140625" style="25"/>
    <col min="13057" max="13057" width="44.85546875" style="25" customWidth="1"/>
    <col min="13058" max="13058" width="7.5703125" style="25" customWidth="1"/>
    <col min="13059" max="13059" width="8.28515625" style="25" customWidth="1"/>
    <col min="13060" max="13060" width="12.7109375" style="25" customWidth="1"/>
    <col min="13061" max="13061" width="9" style="25" customWidth="1"/>
    <col min="13062" max="13062" width="13.7109375" style="25" customWidth="1"/>
    <col min="13063" max="13063" width="14.7109375" style="25" customWidth="1"/>
    <col min="13064" max="13064" width="14.85546875" style="25" customWidth="1"/>
    <col min="13065" max="13312" width="9.140625" style="25"/>
    <col min="13313" max="13313" width="44.85546875" style="25" customWidth="1"/>
    <col min="13314" max="13314" width="7.5703125" style="25" customWidth="1"/>
    <col min="13315" max="13315" width="8.28515625" style="25" customWidth="1"/>
    <col min="13316" max="13316" width="12.7109375" style="25" customWidth="1"/>
    <col min="13317" max="13317" width="9" style="25" customWidth="1"/>
    <col min="13318" max="13318" width="13.7109375" style="25" customWidth="1"/>
    <col min="13319" max="13319" width="14.7109375" style="25" customWidth="1"/>
    <col min="13320" max="13320" width="14.85546875" style="25" customWidth="1"/>
    <col min="13321" max="13568" width="9.140625" style="25"/>
    <col min="13569" max="13569" width="44.85546875" style="25" customWidth="1"/>
    <col min="13570" max="13570" width="7.5703125" style="25" customWidth="1"/>
    <col min="13571" max="13571" width="8.28515625" style="25" customWidth="1"/>
    <col min="13572" max="13572" width="12.7109375" style="25" customWidth="1"/>
    <col min="13573" max="13573" width="9" style="25" customWidth="1"/>
    <col min="13574" max="13574" width="13.7109375" style="25" customWidth="1"/>
    <col min="13575" max="13575" width="14.7109375" style="25" customWidth="1"/>
    <col min="13576" max="13576" width="14.85546875" style="25" customWidth="1"/>
    <col min="13577" max="13824" width="9.140625" style="25"/>
    <col min="13825" max="13825" width="44.85546875" style="25" customWidth="1"/>
    <col min="13826" max="13826" width="7.5703125" style="25" customWidth="1"/>
    <col min="13827" max="13827" width="8.28515625" style="25" customWidth="1"/>
    <col min="13828" max="13828" width="12.7109375" style="25" customWidth="1"/>
    <col min="13829" max="13829" width="9" style="25" customWidth="1"/>
    <col min="13830" max="13830" width="13.7109375" style="25" customWidth="1"/>
    <col min="13831" max="13831" width="14.7109375" style="25" customWidth="1"/>
    <col min="13832" max="13832" width="14.85546875" style="25" customWidth="1"/>
    <col min="13833" max="14080" width="9.140625" style="25"/>
    <col min="14081" max="14081" width="44.85546875" style="25" customWidth="1"/>
    <col min="14082" max="14082" width="7.5703125" style="25" customWidth="1"/>
    <col min="14083" max="14083" width="8.28515625" style="25" customWidth="1"/>
    <col min="14084" max="14084" width="12.7109375" style="25" customWidth="1"/>
    <col min="14085" max="14085" width="9" style="25" customWidth="1"/>
    <col min="14086" max="14086" width="13.7109375" style="25" customWidth="1"/>
    <col min="14087" max="14087" width="14.7109375" style="25" customWidth="1"/>
    <col min="14088" max="14088" width="14.85546875" style="25" customWidth="1"/>
    <col min="14089" max="14336" width="9.140625" style="25"/>
    <col min="14337" max="14337" width="44.85546875" style="25" customWidth="1"/>
    <col min="14338" max="14338" width="7.5703125" style="25" customWidth="1"/>
    <col min="14339" max="14339" width="8.28515625" style="25" customWidth="1"/>
    <col min="14340" max="14340" width="12.7109375" style="25" customWidth="1"/>
    <col min="14341" max="14341" width="9" style="25" customWidth="1"/>
    <col min="14342" max="14342" width="13.7109375" style="25" customWidth="1"/>
    <col min="14343" max="14343" width="14.7109375" style="25" customWidth="1"/>
    <col min="14344" max="14344" width="14.85546875" style="25" customWidth="1"/>
    <col min="14345" max="14592" width="9.140625" style="25"/>
    <col min="14593" max="14593" width="44.85546875" style="25" customWidth="1"/>
    <col min="14594" max="14594" width="7.5703125" style="25" customWidth="1"/>
    <col min="14595" max="14595" width="8.28515625" style="25" customWidth="1"/>
    <col min="14596" max="14596" width="12.7109375" style="25" customWidth="1"/>
    <col min="14597" max="14597" width="9" style="25" customWidth="1"/>
    <col min="14598" max="14598" width="13.7109375" style="25" customWidth="1"/>
    <col min="14599" max="14599" width="14.7109375" style="25" customWidth="1"/>
    <col min="14600" max="14600" width="14.85546875" style="25" customWidth="1"/>
    <col min="14601" max="14848" width="9.140625" style="25"/>
    <col min="14849" max="14849" width="44.85546875" style="25" customWidth="1"/>
    <col min="14850" max="14850" width="7.5703125" style="25" customWidth="1"/>
    <col min="14851" max="14851" width="8.28515625" style="25" customWidth="1"/>
    <col min="14852" max="14852" width="12.7109375" style="25" customWidth="1"/>
    <col min="14853" max="14853" width="9" style="25" customWidth="1"/>
    <col min="14854" max="14854" width="13.7109375" style="25" customWidth="1"/>
    <col min="14855" max="14855" width="14.7109375" style="25" customWidth="1"/>
    <col min="14856" max="14856" width="14.85546875" style="25" customWidth="1"/>
    <col min="14857" max="15104" width="9.140625" style="25"/>
    <col min="15105" max="15105" width="44.85546875" style="25" customWidth="1"/>
    <col min="15106" max="15106" width="7.5703125" style="25" customWidth="1"/>
    <col min="15107" max="15107" width="8.28515625" style="25" customWidth="1"/>
    <col min="15108" max="15108" width="12.7109375" style="25" customWidth="1"/>
    <col min="15109" max="15109" width="9" style="25" customWidth="1"/>
    <col min="15110" max="15110" width="13.7109375" style="25" customWidth="1"/>
    <col min="15111" max="15111" width="14.7109375" style="25" customWidth="1"/>
    <col min="15112" max="15112" width="14.85546875" style="25" customWidth="1"/>
    <col min="15113" max="15360" width="9.140625" style="25"/>
    <col min="15361" max="15361" width="44.85546875" style="25" customWidth="1"/>
    <col min="15362" max="15362" width="7.5703125" style="25" customWidth="1"/>
    <col min="15363" max="15363" width="8.28515625" style="25" customWidth="1"/>
    <col min="15364" max="15364" width="12.7109375" style="25" customWidth="1"/>
    <col min="15365" max="15365" width="9" style="25" customWidth="1"/>
    <col min="15366" max="15366" width="13.7109375" style="25" customWidth="1"/>
    <col min="15367" max="15367" width="14.7109375" style="25" customWidth="1"/>
    <col min="15368" max="15368" width="14.85546875" style="25" customWidth="1"/>
    <col min="15369" max="15616" width="9.140625" style="25"/>
    <col min="15617" max="15617" width="44.85546875" style="25" customWidth="1"/>
    <col min="15618" max="15618" width="7.5703125" style="25" customWidth="1"/>
    <col min="15619" max="15619" width="8.28515625" style="25" customWidth="1"/>
    <col min="15620" max="15620" width="12.7109375" style="25" customWidth="1"/>
    <col min="15621" max="15621" width="9" style="25" customWidth="1"/>
    <col min="15622" max="15622" width="13.7109375" style="25" customWidth="1"/>
    <col min="15623" max="15623" width="14.7109375" style="25" customWidth="1"/>
    <col min="15624" max="15624" width="14.85546875" style="25" customWidth="1"/>
    <col min="15625" max="15872" width="9.140625" style="25"/>
    <col min="15873" max="15873" width="44.85546875" style="25" customWidth="1"/>
    <col min="15874" max="15874" width="7.5703125" style="25" customWidth="1"/>
    <col min="15875" max="15875" width="8.28515625" style="25" customWidth="1"/>
    <col min="15876" max="15876" width="12.7109375" style="25" customWidth="1"/>
    <col min="15877" max="15877" width="9" style="25" customWidth="1"/>
    <col min="15878" max="15878" width="13.7109375" style="25" customWidth="1"/>
    <col min="15879" max="15879" width="14.7109375" style="25" customWidth="1"/>
    <col min="15880" max="15880" width="14.85546875" style="25" customWidth="1"/>
    <col min="15881" max="16128" width="9.140625" style="25"/>
    <col min="16129" max="16129" width="44.85546875" style="25" customWidth="1"/>
    <col min="16130" max="16130" width="7.5703125" style="25" customWidth="1"/>
    <col min="16131" max="16131" width="8.28515625" style="25" customWidth="1"/>
    <col min="16132" max="16132" width="12.7109375" style="25" customWidth="1"/>
    <col min="16133" max="16133" width="9" style="25" customWidth="1"/>
    <col min="16134" max="16134" width="13.7109375" style="25" customWidth="1"/>
    <col min="16135" max="16135" width="14.7109375" style="25" customWidth="1"/>
    <col min="16136" max="16136" width="14.85546875" style="25" customWidth="1"/>
    <col min="16137" max="16384" width="9.140625" style="25"/>
  </cols>
  <sheetData>
    <row r="1" spans="1:9" ht="15.75" x14ac:dyDescent="0.25">
      <c r="A1" s="122" t="s">
        <v>581</v>
      </c>
      <c r="B1" s="122"/>
      <c r="C1" s="122"/>
      <c r="D1" s="122"/>
      <c r="E1" s="122"/>
      <c r="F1" s="122"/>
      <c r="G1" s="122"/>
      <c r="H1" s="122"/>
    </row>
    <row r="2" spans="1:9" ht="15.75" x14ac:dyDescent="0.2">
      <c r="A2" s="123" t="s">
        <v>86</v>
      </c>
      <c r="B2" s="123"/>
      <c r="C2" s="123"/>
      <c r="D2" s="123"/>
      <c r="E2" s="123"/>
      <c r="F2" s="123"/>
      <c r="G2" s="123"/>
      <c r="H2" s="123"/>
    </row>
    <row r="3" spans="1:9" ht="15.75" x14ac:dyDescent="0.2">
      <c r="A3" s="124" t="s">
        <v>703</v>
      </c>
      <c r="B3" s="124"/>
      <c r="C3" s="124"/>
      <c r="D3" s="124"/>
      <c r="E3" s="124"/>
      <c r="F3" s="124"/>
      <c r="G3" s="124"/>
      <c r="H3" s="124"/>
    </row>
    <row r="4" spans="1:9" ht="16.5" customHeight="1" x14ac:dyDescent="0.25">
      <c r="A4" s="122" t="s">
        <v>580</v>
      </c>
      <c r="B4" s="122"/>
      <c r="C4" s="122"/>
      <c r="D4" s="122"/>
      <c r="E4" s="122"/>
      <c r="F4" s="122"/>
      <c r="G4" s="122"/>
      <c r="H4" s="122"/>
    </row>
    <row r="5" spans="1:9" ht="15" customHeight="1" x14ac:dyDescent="0.2">
      <c r="A5" s="124" t="s">
        <v>86</v>
      </c>
      <c r="B5" s="124"/>
      <c r="C5" s="124"/>
      <c r="D5" s="124"/>
      <c r="E5" s="124"/>
      <c r="F5" s="124"/>
      <c r="G5" s="124"/>
      <c r="H5" s="124"/>
    </row>
    <row r="6" spans="1:9" ht="20.25" customHeight="1" x14ac:dyDescent="0.2">
      <c r="A6" s="124" t="s">
        <v>584</v>
      </c>
      <c r="B6" s="124"/>
      <c r="C6" s="124"/>
      <c r="D6" s="124"/>
      <c r="E6" s="124"/>
      <c r="F6" s="124"/>
      <c r="G6" s="124"/>
      <c r="H6" s="124"/>
      <c r="I6" s="115"/>
    </row>
    <row r="7" spans="1:9" ht="19.5" customHeight="1" x14ac:dyDescent="0.25">
      <c r="A7" s="132"/>
      <c r="B7" s="132"/>
      <c r="C7" s="132"/>
      <c r="D7" s="132"/>
      <c r="E7" s="132"/>
      <c r="F7" s="132"/>
      <c r="G7" s="132"/>
      <c r="H7" s="132"/>
    </row>
    <row r="8" spans="1:9" ht="88.5" customHeight="1" x14ac:dyDescent="0.3">
      <c r="A8" s="140" t="s">
        <v>583</v>
      </c>
      <c r="B8" s="140"/>
      <c r="C8" s="140"/>
      <c r="D8" s="140"/>
      <c r="E8" s="140"/>
      <c r="F8" s="140"/>
      <c r="G8" s="140"/>
      <c r="H8" s="140"/>
    </row>
    <row r="9" spans="1:9" s="27" customFormat="1" ht="15" customHeight="1" x14ac:dyDescent="0.3">
      <c r="A9" s="26"/>
      <c r="B9" s="26"/>
      <c r="C9" s="26"/>
      <c r="D9" s="26"/>
      <c r="E9" s="26"/>
      <c r="F9" s="26"/>
      <c r="G9" s="26"/>
      <c r="H9" s="26" t="s">
        <v>87</v>
      </c>
    </row>
    <row r="10" spans="1:9" s="28" customFormat="1" ht="16.5" customHeight="1" x14ac:dyDescent="0.2">
      <c r="A10" s="141" t="s">
        <v>88</v>
      </c>
      <c r="B10" s="142" t="s">
        <v>89</v>
      </c>
      <c r="C10" s="142" t="s">
        <v>90</v>
      </c>
      <c r="D10" s="142" t="s">
        <v>91</v>
      </c>
      <c r="E10" s="142" t="s">
        <v>92</v>
      </c>
      <c r="F10" s="138" t="s">
        <v>93</v>
      </c>
      <c r="G10" s="138" t="s">
        <v>94</v>
      </c>
      <c r="H10" s="138" t="s">
        <v>95</v>
      </c>
    </row>
    <row r="11" spans="1:9" s="28" customFormat="1" ht="39.75" customHeight="1" x14ac:dyDescent="0.2">
      <c r="A11" s="141"/>
      <c r="B11" s="139"/>
      <c r="C11" s="139"/>
      <c r="D11" s="139"/>
      <c r="E11" s="139"/>
      <c r="F11" s="139"/>
      <c r="G11" s="139"/>
      <c r="H11" s="139"/>
    </row>
    <row r="12" spans="1:9" s="32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30" t="s">
        <v>96</v>
      </c>
      <c r="G12" s="31">
        <v>7</v>
      </c>
      <c r="H12" s="31">
        <v>8</v>
      </c>
    </row>
    <row r="13" spans="1:9" s="27" customFormat="1" ht="14.25" x14ac:dyDescent="0.2">
      <c r="A13" s="54" t="s">
        <v>97</v>
      </c>
      <c r="B13" s="33" t="s">
        <v>98</v>
      </c>
      <c r="C13" s="33" t="s">
        <v>99</v>
      </c>
      <c r="D13" s="33" t="s">
        <v>100</v>
      </c>
      <c r="E13" s="33" t="s">
        <v>101</v>
      </c>
      <c r="F13" s="34">
        <f>F14+F20+F84+F100+F106+F78</f>
        <v>29491.900000000005</v>
      </c>
      <c r="G13" s="34">
        <f>G14+G20+G84+G100+G106+G78</f>
        <v>26364</v>
      </c>
      <c r="H13" s="34">
        <f>H14+H20+H84+H100+H106+H78</f>
        <v>27006.5</v>
      </c>
    </row>
    <row r="14" spans="1:9" s="27" customFormat="1" ht="39" x14ac:dyDescent="0.25">
      <c r="A14" s="38" t="s">
        <v>102</v>
      </c>
      <c r="B14" s="35" t="s">
        <v>98</v>
      </c>
      <c r="C14" s="35" t="s">
        <v>103</v>
      </c>
      <c r="D14" s="35" t="s">
        <v>100</v>
      </c>
      <c r="E14" s="35" t="s">
        <v>101</v>
      </c>
      <c r="F14" s="37">
        <f t="shared" ref="F14:H18" si="0">F15</f>
        <v>1507</v>
      </c>
      <c r="G14" s="37">
        <f t="shared" si="0"/>
        <v>1564.3</v>
      </c>
      <c r="H14" s="37">
        <f t="shared" si="0"/>
        <v>1623.8</v>
      </c>
    </row>
    <row r="15" spans="1:9" s="27" customFormat="1" ht="26.25" x14ac:dyDescent="0.25">
      <c r="A15" s="38" t="s">
        <v>104</v>
      </c>
      <c r="B15" s="35" t="s">
        <v>98</v>
      </c>
      <c r="C15" s="35" t="s">
        <v>103</v>
      </c>
      <c r="D15" s="35" t="s">
        <v>105</v>
      </c>
      <c r="E15" s="35" t="s">
        <v>101</v>
      </c>
      <c r="F15" s="37">
        <f t="shared" si="0"/>
        <v>1507</v>
      </c>
      <c r="G15" s="37">
        <f t="shared" si="0"/>
        <v>1564.3</v>
      </c>
      <c r="H15" s="37">
        <f t="shared" si="0"/>
        <v>1623.8</v>
      </c>
    </row>
    <row r="16" spans="1:9" s="27" customFormat="1" ht="26.25" x14ac:dyDescent="0.25">
      <c r="A16" s="38" t="s">
        <v>106</v>
      </c>
      <c r="B16" s="35" t="s">
        <v>98</v>
      </c>
      <c r="C16" s="35" t="s">
        <v>103</v>
      </c>
      <c r="D16" s="35" t="s">
        <v>107</v>
      </c>
      <c r="E16" s="35" t="s">
        <v>101</v>
      </c>
      <c r="F16" s="37">
        <f t="shared" si="0"/>
        <v>1507</v>
      </c>
      <c r="G16" s="37">
        <f t="shared" si="0"/>
        <v>1564.3</v>
      </c>
      <c r="H16" s="37">
        <f t="shared" si="0"/>
        <v>1623.8</v>
      </c>
    </row>
    <row r="17" spans="1:8" s="27" customFormat="1" ht="31.5" customHeight="1" x14ac:dyDescent="0.25">
      <c r="A17" s="38" t="s">
        <v>108</v>
      </c>
      <c r="B17" s="35" t="s">
        <v>98</v>
      </c>
      <c r="C17" s="35" t="s">
        <v>103</v>
      </c>
      <c r="D17" s="35" t="s">
        <v>109</v>
      </c>
      <c r="E17" s="35" t="s">
        <v>101</v>
      </c>
      <c r="F17" s="37">
        <f t="shared" si="0"/>
        <v>1507</v>
      </c>
      <c r="G17" s="37">
        <f t="shared" si="0"/>
        <v>1564.3</v>
      </c>
      <c r="H17" s="37">
        <f t="shared" si="0"/>
        <v>1623.8</v>
      </c>
    </row>
    <row r="18" spans="1:8" s="27" customFormat="1" ht="64.5" x14ac:dyDescent="0.25">
      <c r="A18" s="38" t="s">
        <v>110</v>
      </c>
      <c r="B18" s="35" t="s">
        <v>98</v>
      </c>
      <c r="C18" s="35" t="s">
        <v>103</v>
      </c>
      <c r="D18" s="35" t="s">
        <v>109</v>
      </c>
      <c r="E18" s="35" t="s">
        <v>111</v>
      </c>
      <c r="F18" s="37">
        <f t="shared" si="0"/>
        <v>1507</v>
      </c>
      <c r="G18" s="37">
        <f t="shared" si="0"/>
        <v>1564.3</v>
      </c>
      <c r="H18" s="37">
        <f t="shared" si="0"/>
        <v>1623.8</v>
      </c>
    </row>
    <row r="19" spans="1:8" s="27" customFormat="1" ht="26.25" x14ac:dyDescent="0.25">
      <c r="A19" s="38" t="s">
        <v>112</v>
      </c>
      <c r="B19" s="35" t="s">
        <v>98</v>
      </c>
      <c r="C19" s="35" t="s">
        <v>103</v>
      </c>
      <c r="D19" s="35" t="s">
        <v>109</v>
      </c>
      <c r="E19" s="35" t="s">
        <v>113</v>
      </c>
      <c r="F19" s="37">
        <v>1507</v>
      </c>
      <c r="G19" s="37">
        <v>1564.3</v>
      </c>
      <c r="H19" s="37">
        <v>1623.8</v>
      </c>
    </row>
    <row r="20" spans="1:8" ht="60" customHeight="1" x14ac:dyDescent="0.25">
      <c r="A20" s="38" t="s">
        <v>114</v>
      </c>
      <c r="B20" s="35" t="s">
        <v>98</v>
      </c>
      <c r="C20" s="35" t="s">
        <v>115</v>
      </c>
      <c r="D20" s="35" t="s">
        <v>100</v>
      </c>
      <c r="E20" s="35" t="s">
        <v>101</v>
      </c>
      <c r="F20" s="37">
        <f t="shared" ref="F20:H21" si="1">F21</f>
        <v>9742.5000000000018</v>
      </c>
      <c r="G20" s="37">
        <f t="shared" si="1"/>
        <v>10023.200000000001</v>
      </c>
      <c r="H20" s="37">
        <f t="shared" si="1"/>
        <v>10371.700000000001</v>
      </c>
    </row>
    <row r="21" spans="1:8" ht="26.25" x14ac:dyDescent="0.25">
      <c r="A21" s="38" t="s">
        <v>104</v>
      </c>
      <c r="B21" s="35" t="s">
        <v>98</v>
      </c>
      <c r="C21" s="35" t="s">
        <v>115</v>
      </c>
      <c r="D21" s="35" t="s">
        <v>105</v>
      </c>
      <c r="E21" s="35" t="s">
        <v>101</v>
      </c>
      <c r="F21" s="37">
        <f t="shared" si="1"/>
        <v>9742.5000000000018</v>
      </c>
      <c r="G21" s="37">
        <f t="shared" si="1"/>
        <v>10023.200000000001</v>
      </c>
      <c r="H21" s="37">
        <f t="shared" si="1"/>
        <v>10371.700000000001</v>
      </c>
    </row>
    <row r="22" spans="1:8" ht="28.5" customHeight="1" x14ac:dyDescent="0.25">
      <c r="A22" s="38" t="s">
        <v>106</v>
      </c>
      <c r="B22" s="35" t="s">
        <v>98</v>
      </c>
      <c r="C22" s="35" t="s">
        <v>115</v>
      </c>
      <c r="D22" s="35" t="s">
        <v>107</v>
      </c>
      <c r="E22" s="35" t="s">
        <v>101</v>
      </c>
      <c r="F22" s="37">
        <f>F26+F33+F38+F43+F50+F55+F60+F66+F75+F63</f>
        <v>9742.5000000000018</v>
      </c>
      <c r="G22" s="37">
        <f>G26+G33+G38+G43+G50+G55+G60+G66+G75+G63</f>
        <v>10023.200000000001</v>
      </c>
      <c r="H22" s="37">
        <f>H26+H33+H38+H43+H50+H55+H60+H66+H75+H63</f>
        <v>10371.700000000001</v>
      </c>
    </row>
    <row r="23" spans="1:8" ht="25.5" hidden="1" customHeight="1" x14ac:dyDescent="0.25">
      <c r="A23" s="38" t="s">
        <v>116</v>
      </c>
      <c r="B23" s="35" t="s">
        <v>98</v>
      </c>
      <c r="C23" s="35" t="s">
        <v>115</v>
      </c>
      <c r="D23" s="35" t="s">
        <v>117</v>
      </c>
      <c r="E23" s="35" t="s">
        <v>101</v>
      </c>
      <c r="F23" s="37">
        <f t="shared" ref="F23:H24" si="2">F24</f>
        <v>0</v>
      </c>
      <c r="G23" s="37">
        <f t="shared" si="2"/>
        <v>0</v>
      </c>
      <c r="H23" s="37">
        <f t="shared" si="2"/>
        <v>0</v>
      </c>
    </row>
    <row r="24" spans="1:8" ht="64.5" hidden="1" x14ac:dyDescent="0.25">
      <c r="A24" s="38" t="s">
        <v>110</v>
      </c>
      <c r="B24" s="35" t="s">
        <v>98</v>
      </c>
      <c r="C24" s="35" t="s">
        <v>115</v>
      </c>
      <c r="D24" s="35" t="s">
        <v>117</v>
      </c>
      <c r="E24" s="35" t="s">
        <v>111</v>
      </c>
      <c r="F24" s="37">
        <f t="shared" si="2"/>
        <v>0</v>
      </c>
      <c r="G24" s="37">
        <f t="shared" si="2"/>
        <v>0</v>
      </c>
      <c r="H24" s="37">
        <f t="shared" si="2"/>
        <v>0</v>
      </c>
    </row>
    <row r="25" spans="1:8" ht="24.75" hidden="1" customHeight="1" x14ac:dyDescent="0.25">
      <c r="A25" s="38" t="s">
        <v>112</v>
      </c>
      <c r="B25" s="35" t="s">
        <v>98</v>
      </c>
      <c r="C25" s="35" t="s">
        <v>115</v>
      </c>
      <c r="D25" s="35" t="s">
        <v>117</v>
      </c>
      <c r="E25" s="35" t="s">
        <v>113</v>
      </c>
      <c r="F25" s="37"/>
      <c r="G25" s="37"/>
      <c r="H25" s="37"/>
    </row>
    <row r="26" spans="1:8" ht="26.25" x14ac:dyDescent="0.25">
      <c r="A26" s="38" t="s">
        <v>118</v>
      </c>
      <c r="B26" s="35" t="s">
        <v>98</v>
      </c>
      <c r="C26" s="35" t="s">
        <v>115</v>
      </c>
      <c r="D26" s="35" t="s">
        <v>119</v>
      </c>
      <c r="E26" s="35" t="s">
        <v>101</v>
      </c>
      <c r="F26" s="37">
        <f>F27+F29+F31</f>
        <v>8069.3</v>
      </c>
      <c r="G26" s="37">
        <f>G27+G29+G31</f>
        <v>8350.3000000000011</v>
      </c>
      <c r="H26" s="37">
        <f>H27+H29+H31</f>
        <v>8645.7000000000007</v>
      </c>
    </row>
    <row r="27" spans="1:8" ht="64.5" x14ac:dyDescent="0.25">
      <c r="A27" s="38" t="s">
        <v>110</v>
      </c>
      <c r="B27" s="35" t="s">
        <v>98</v>
      </c>
      <c r="C27" s="35" t="s">
        <v>115</v>
      </c>
      <c r="D27" s="35" t="s">
        <v>119</v>
      </c>
      <c r="E27" s="35" t="s">
        <v>111</v>
      </c>
      <c r="F27" s="37">
        <f>F28</f>
        <v>8028</v>
      </c>
      <c r="G27" s="37">
        <f>G28</f>
        <v>8305.6</v>
      </c>
      <c r="H27" s="37">
        <f>H28</f>
        <v>8601</v>
      </c>
    </row>
    <row r="28" spans="1:8" ht="26.25" customHeight="1" x14ac:dyDescent="0.25">
      <c r="A28" s="38" t="s">
        <v>112</v>
      </c>
      <c r="B28" s="35" t="s">
        <v>98</v>
      </c>
      <c r="C28" s="35" t="s">
        <v>115</v>
      </c>
      <c r="D28" s="35" t="s">
        <v>119</v>
      </c>
      <c r="E28" s="35" t="s">
        <v>113</v>
      </c>
      <c r="F28" s="37">
        <v>8028</v>
      </c>
      <c r="G28" s="37">
        <v>8305.6</v>
      </c>
      <c r="H28" s="37">
        <v>8601</v>
      </c>
    </row>
    <row r="29" spans="1:8" ht="27.75" customHeight="1" x14ac:dyDescent="0.25">
      <c r="A29" s="38" t="s">
        <v>120</v>
      </c>
      <c r="B29" s="35" t="s">
        <v>98</v>
      </c>
      <c r="C29" s="35" t="s">
        <v>115</v>
      </c>
      <c r="D29" s="35" t="s">
        <v>119</v>
      </c>
      <c r="E29" s="35" t="s">
        <v>121</v>
      </c>
      <c r="F29" s="37">
        <f>F30</f>
        <v>38.5</v>
      </c>
      <c r="G29" s="37">
        <f>G30</f>
        <v>38.5</v>
      </c>
      <c r="H29" s="37">
        <f>H30</f>
        <v>38.5</v>
      </c>
    </row>
    <row r="30" spans="1:8" ht="39" x14ac:dyDescent="0.25">
      <c r="A30" s="38" t="s">
        <v>122</v>
      </c>
      <c r="B30" s="35" t="s">
        <v>98</v>
      </c>
      <c r="C30" s="35" t="s">
        <v>115</v>
      </c>
      <c r="D30" s="35" t="s">
        <v>119</v>
      </c>
      <c r="E30" s="35" t="s">
        <v>123</v>
      </c>
      <c r="F30" s="37">
        <v>38.5</v>
      </c>
      <c r="G30" s="37">
        <v>38.5</v>
      </c>
      <c r="H30" s="37">
        <v>38.5</v>
      </c>
    </row>
    <row r="31" spans="1:8" ht="15" x14ac:dyDescent="0.25">
      <c r="A31" s="38" t="s">
        <v>124</v>
      </c>
      <c r="B31" s="35" t="s">
        <v>98</v>
      </c>
      <c r="C31" s="35" t="s">
        <v>115</v>
      </c>
      <c r="D31" s="35" t="s">
        <v>119</v>
      </c>
      <c r="E31" s="35" t="s">
        <v>125</v>
      </c>
      <c r="F31" s="37">
        <f>F32</f>
        <v>2.8000000000000003</v>
      </c>
      <c r="G31" s="37">
        <f>G32</f>
        <v>6.2</v>
      </c>
      <c r="H31" s="37">
        <f>H32</f>
        <v>6.2</v>
      </c>
    </row>
    <row r="32" spans="1:8" ht="15" x14ac:dyDescent="0.25">
      <c r="A32" s="57" t="s">
        <v>126</v>
      </c>
      <c r="B32" s="35" t="s">
        <v>98</v>
      </c>
      <c r="C32" s="35" t="s">
        <v>115</v>
      </c>
      <c r="D32" s="35" t="s">
        <v>119</v>
      </c>
      <c r="E32" s="35" t="s">
        <v>127</v>
      </c>
      <c r="F32" s="37">
        <f>6.2-3.4</f>
        <v>2.8000000000000003</v>
      </c>
      <c r="G32" s="37">
        <v>6.2</v>
      </c>
      <c r="H32" s="37">
        <v>6.2</v>
      </c>
    </row>
    <row r="33" spans="1:8" ht="39" x14ac:dyDescent="0.25">
      <c r="A33" s="38" t="s">
        <v>128</v>
      </c>
      <c r="B33" s="35" t="s">
        <v>98</v>
      </c>
      <c r="C33" s="35" t="s">
        <v>115</v>
      </c>
      <c r="D33" s="35" t="s">
        <v>129</v>
      </c>
      <c r="E33" s="35" t="s">
        <v>101</v>
      </c>
      <c r="F33" s="37">
        <f>F34+F36</f>
        <v>201.8</v>
      </c>
      <c r="G33" s="37">
        <f>G34+G36</f>
        <v>201.79999999999998</v>
      </c>
      <c r="H33" s="37">
        <f>H34+H36</f>
        <v>208.4</v>
      </c>
    </row>
    <row r="34" spans="1:8" ht="69.75" customHeight="1" x14ac:dyDescent="0.25">
      <c r="A34" s="38" t="s">
        <v>110</v>
      </c>
      <c r="B34" s="35" t="s">
        <v>98</v>
      </c>
      <c r="C34" s="35" t="s">
        <v>115</v>
      </c>
      <c r="D34" s="35" t="s">
        <v>129</v>
      </c>
      <c r="E34" s="35" t="s">
        <v>111</v>
      </c>
      <c r="F34" s="37">
        <f>F35</f>
        <v>201.20000000000002</v>
      </c>
      <c r="G34" s="37">
        <f>G35</f>
        <v>201.2</v>
      </c>
      <c r="H34" s="37">
        <f>H35</f>
        <v>207.8</v>
      </c>
    </row>
    <row r="35" spans="1:8" ht="29.25" customHeight="1" x14ac:dyDescent="0.25">
      <c r="A35" s="38" t="s">
        <v>112</v>
      </c>
      <c r="B35" s="35" t="s">
        <v>98</v>
      </c>
      <c r="C35" s="35" t="s">
        <v>115</v>
      </c>
      <c r="D35" s="35" t="s">
        <v>129</v>
      </c>
      <c r="E35" s="35" t="s">
        <v>113</v>
      </c>
      <c r="F35" s="37">
        <f>194.9+6.3</f>
        <v>201.20000000000002</v>
      </c>
      <c r="G35" s="37">
        <v>201.2</v>
      </c>
      <c r="H35" s="37">
        <v>207.8</v>
      </c>
    </row>
    <row r="36" spans="1:8" ht="27" customHeight="1" x14ac:dyDescent="0.25">
      <c r="A36" s="38" t="s">
        <v>120</v>
      </c>
      <c r="B36" s="35" t="s">
        <v>98</v>
      </c>
      <c r="C36" s="35" t="s">
        <v>115</v>
      </c>
      <c r="D36" s="35" t="s">
        <v>129</v>
      </c>
      <c r="E36" s="35" t="s">
        <v>121</v>
      </c>
      <c r="F36" s="37">
        <f>F37</f>
        <v>0.60000000000000009</v>
      </c>
      <c r="G36" s="37">
        <f>G37</f>
        <v>0.60000000000000009</v>
      </c>
      <c r="H36" s="37">
        <f>H37</f>
        <v>0.60000000000000009</v>
      </c>
    </row>
    <row r="37" spans="1:8" ht="33" customHeight="1" x14ac:dyDescent="0.25">
      <c r="A37" s="38" t="s">
        <v>122</v>
      </c>
      <c r="B37" s="35" t="s">
        <v>98</v>
      </c>
      <c r="C37" s="35" t="s">
        <v>115</v>
      </c>
      <c r="D37" s="35" t="s">
        <v>129</v>
      </c>
      <c r="E37" s="35" t="s">
        <v>123</v>
      </c>
      <c r="F37" s="37">
        <f>1.6-1</f>
        <v>0.60000000000000009</v>
      </c>
      <c r="G37" s="37">
        <f>1.6-1</f>
        <v>0.60000000000000009</v>
      </c>
      <c r="H37" s="37">
        <f>1.6-1</f>
        <v>0.60000000000000009</v>
      </c>
    </row>
    <row r="38" spans="1:8" ht="42.75" customHeight="1" x14ac:dyDescent="0.25">
      <c r="A38" s="38" t="s">
        <v>575</v>
      </c>
      <c r="B38" s="35" t="s">
        <v>98</v>
      </c>
      <c r="C38" s="35" t="s">
        <v>115</v>
      </c>
      <c r="D38" s="35" t="s">
        <v>131</v>
      </c>
      <c r="E38" s="35" t="s">
        <v>101</v>
      </c>
      <c r="F38" s="37">
        <f>F39+F41</f>
        <v>203.9</v>
      </c>
      <c r="G38" s="37">
        <f>G39+G41</f>
        <v>203.79999999999998</v>
      </c>
      <c r="H38" s="37">
        <f>H39+H41</f>
        <v>210.39999999999998</v>
      </c>
    </row>
    <row r="39" spans="1:8" ht="66" customHeight="1" x14ac:dyDescent="0.25">
      <c r="A39" s="38" t="s">
        <v>110</v>
      </c>
      <c r="B39" s="35" t="s">
        <v>98</v>
      </c>
      <c r="C39" s="35" t="s">
        <v>115</v>
      </c>
      <c r="D39" s="35" t="s">
        <v>131</v>
      </c>
      <c r="E39" s="35" t="s">
        <v>111</v>
      </c>
      <c r="F39" s="37">
        <f>F40</f>
        <v>190.70000000000002</v>
      </c>
      <c r="G39" s="37">
        <f>G40</f>
        <v>190.6</v>
      </c>
      <c r="H39" s="37">
        <f>H40</f>
        <v>197.2</v>
      </c>
    </row>
    <row r="40" spans="1:8" ht="30" customHeight="1" x14ac:dyDescent="0.25">
      <c r="A40" s="38" t="s">
        <v>112</v>
      </c>
      <c r="B40" s="35" t="s">
        <v>98</v>
      </c>
      <c r="C40" s="35" t="s">
        <v>115</v>
      </c>
      <c r="D40" s="35" t="s">
        <v>131</v>
      </c>
      <c r="E40" s="35" t="s">
        <v>113</v>
      </c>
      <c r="F40" s="37">
        <f>184.4+6.3</f>
        <v>190.70000000000002</v>
      </c>
      <c r="G40" s="37">
        <v>190.6</v>
      </c>
      <c r="H40" s="37">
        <v>197.2</v>
      </c>
    </row>
    <row r="41" spans="1:8" ht="30.75" customHeight="1" x14ac:dyDescent="0.25">
      <c r="A41" s="38" t="s">
        <v>120</v>
      </c>
      <c r="B41" s="35" t="s">
        <v>98</v>
      </c>
      <c r="C41" s="35" t="s">
        <v>115</v>
      </c>
      <c r="D41" s="35" t="s">
        <v>131</v>
      </c>
      <c r="E41" s="35" t="s">
        <v>121</v>
      </c>
      <c r="F41" s="37">
        <f>F42</f>
        <v>13.200000000000001</v>
      </c>
      <c r="G41" s="37">
        <f>G42</f>
        <v>13.200000000000001</v>
      </c>
      <c r="H41" s="37">
        <f>H42</f>
        <v>13.200000000000001</v>
      </c>
    </row>
    <row r="42" spans="1:8" ht="39" x14ac:dyDescent="0.25">
      <c r="A42" s="38" t="s">
        <v>122</v>
      </c>
      <c r="B42" s="35" t="s">
        <v>98</v>
      </c>
      <c r="C42" s="35" t="s">
        <v>115</v>
      </c>
      <c r="D42" s="35" t="s">
        <v>131</v>
      </c>
      <c r="E42" s="35" t="s">
        <v>123</v>
      </c>
      <c r="F42" s="37">
        <f>19.3-6.1</f>
        <v>13.200000000000001</v>
      </c>
      <c r="G42" s="37">
        <f>19.3-6.1</f>
        <v>13.200000000000001</v>
      </c>
      <c r="H42" s="37">
        <f>19.3-6.1</f>
        <v>13.200000000000001</v>
      </c>
    </row>
    <row r="43" spans="1:8" ht="40.5" customHeight="1" x14ac:dyDescent="0.25">
      <c r="A43" s="38" t="s">
        <v>132</v>
      </c>
      <c r="B43" s="35" t="s">
        <v>98</v>
      </c>
      <c r="C43" s="35" t="s">
        <v>115</v>
      </c>
      <c r="D43" s="35" t="s">
        <v>133</v>
      </c>
      <c r="E43" s="35" t="s">
        <v>101</v>
      </c>
      <c r="F43" s="37">
        <f>F44+F48</f>
        <v>210.70000000000002</v>
      </c>
      <c r="G43" s="37">
        <f>G44+G48</f>
        <v>210.6</v>
      </c>
      <c r="H43" s="37">
        <f>H44+H48</f>
        <v>217.2</v>
      </c>
    </row>
    <row r="44" spans="1:8" ht="66.75" customHeight="1" x14ac:dyDescent="0.25">
      <c r="A44" s="38" t="s">
        <v>110</v>
      </c>
      <c r="B44" s="35" t="s">
        <v>98</v>
      </c>
      <c r="C44" s="35" t="s">
        <v>115</v>
      </c>
      <c r="D44" s="35" t="s">
        <v>133</v>
      </c>
      <c r="E44" s="35" t="s">
        <v>111</v>
      </c>
      <c r="F44" s="37">
        <f>F45</f>
        <v>210.70000000000002</v>
      </c>
      <c r="G44" s="37">
        <f>G45</f>
        <v>210.6</v>
      </c>
      <c r="H44" s="37">
        <f>H45</f>
        <v>217.2</v>
      </c>
    </row>
    <row r="45" spans="1:8" ht="30" customHeight="1" x14ac:dyDescent="0.25">
      <c r="A45" s="38" t="s">
        <v>112</v>
      </c>
      <c r="B45" s="35" t="s">
        <v>98</v>
      </c>
      <c r="C45" s="35" t="s">
        <v>115</v>
      </c>
      <c r="D45" s="35" t="s">
        <v>133</v>
      </c>
      <c r="E45" s="35" t="s">
        <v>113</v>
      </c>
      <c r="F45" s="37">
        <f>204.4+6.3</f>
        <v>210.70000000000002</v>
      </c>
      <c r="G45" s="37">
        <v>210.6</v>
      </c>
      <c r="H45" s="37">
        <v>217.2</v>
      </c>
    </row>
    <row r="46" spans="1:8" ht="30" hidden="1" customHeight="1" x14ac:dyDescent="0.25">
      <c r="A46" s="38" t="s">
        <v>120</v>
      </c>
      <c r="B46" s="35" t="s">
        <v>98</v>
      </c>
      <c r="C46" s="35" t="s">
        <v>115</v>
      </c>
      <c r="D46" s="35" t="s">
        <v>133</v>
      </c>
      <c r="E46" s="35" t="s">
        <v>121</v>
      </c>
      <c r="F46" s="37">
        <f>F47</f>
        <v>0</v>
      </c>
      <c r="G46" s="37">
        <f>G47</f>
        <v>0</v>
      </c>
      <c r="H46" s="37">
        <f>H47</f>
        <v>0</v>
      </c>
    </row>
    <row r="47" spans="1:8" ht="39" hidden="1" x14ac:dyDescent="0.25">
      <c r="A47" s="38" t="s">
        <v>122</v>
      </c>
      <c r="B47" s="35" t="s">
        <v>98</v>
      </c>
      <c r="C47" s="35" t="s">
        <v>115</v>
      </c>
      <c r="D47" s="35" t="s">
        <v>133</v>
      </c>
      <c r="E47" s="35" t="s">
        <v>123</v>
      </c>
      <c r="F47" s="37">
        <f>34.4-9.7-24.7</f>
        <v>0</v>
      </c>
      <c r="G47" s="37">
        <f>34.4-9.7-24.7</f>
        <v>0</v>
      </c>
      <c r="H47" s="37">
        <f>34.4-9.7-24.7</f>
        <v>0</v>
      </c>
    </row>
    <row r="48" spans="1:8" ht="26.25" hidden="1" x14ac:dyDescent="0.25">
      <c r="A48" s="38" t="s">
        <v>120</v>
      </c>
      <c r="B48" s="35" t="s">
        <v>98</v>
      </c>
      <c r="C48" s="35" t="s">
        <v>115</v>
      </c>
      <c r="D48" s="35" t="s">
        <v>133</v>
      </c>
      <c r="E48" s="35" t="s">
        <v>121</v>
      </c>
      <c r="F48" s="37">
        <f>F49</f>
        <v>0</v>
      </c>
      <c r="G48" s="37">
        <f>G49</f>
        <v>0</v>
      </c>
      <c r="H48" s="37">
        <f>H49</f>
        <v>0</v>
      </c>
    </row>
    <row r="49" spans="1:8" ht="39" hidden="1" x14ac:dyDescent="0.25">
      <c r="A49" s="38" t="s">
        <v>122</v>
      </c>
      <c r="B49" s="35" t="s">
        <v>98</v>
      </c>
      <c r="C49" s="35" t="s">
        <v>115</v>
      </c>
      <c r="D49" s="35" t="s">
        <v>133</v>
      </c>
      <c r="E49" s="35" t="s">
        <v>123</v>
      </c>
      <c r="F49" s="37">
        <f>24.7-24.7</f>
        <v>0</v>
      </c>
      <c r="G49" s="37">
        <f>24.7-24.7</f>
        <v>0</v>
      </c>
      <c r="H49" s="37">
        <f>24.7-24.7</f>
        <v>0</v>
      </c>
    </row>
    <row r="50" spans="1:8" ht="67.5" customHeight="1" x14ac:dyDescent="0.25">
      <c r="A50" s="38" t="s">
        <v>134</v>
      </c>
      <c r="B50" s="35" t="s">
        <v>98</v>
      </c>
      <c r="C50" s="35" t="s">
        <v>115</v>
      </c>
      <c r="D50" s="35" t="s">
        <v>135</v>
      </c>
      <c r="E50" s="35" t="s">
        <v>101</v>
      </c>
      <c r="F50" s="37">
        <f>F51+F53</f>
        <v>202.10000000000002</v>
      </c>
      <c r="G50" s="37">
        <f>G51+G53</f>
        <v>202</v>
      </c>
      <c r="H50" s="37">
        <f>H51+H53</f>
        <v>208.60000000000002</v>
      </c>
    </row>
    <row r="51" spans="1:8" ht="67.5" customHeight="1" x14ac:dyDescent="0.25">
      <c r="A51" s="38" t="s">
        <v>110</v>
      </c>
      <c r="B51" s="35" t="s">
        <v>98</v>
      </c>
      <c r="C51" s="35" t="s">
        <v>115</v>
      </c>
      <c r="D51" s="35" t="s">
        <v>135</v>
      </c>
      <c r="E51" s="35" t="s">
        <v>111</v>
      </c>
      <c r="F51" s="37">
        <f>F52</f>
        <v>191.8</v>
      </c>
      <c r="G51" s="37">
        <f>G52</f>
        <v>191.7</v>
      </c>
      <c r="H51" s="37">
        <f>H52</f>
        <v>198.3</v>
      </c>
    </row>
    <row r="52" spans="1:8" ht="30" customHeight="1" x14ac:dyDescent="0.25">
      <c r="A52" s="38" t="s">
        <v>112</v>
      </c>
      <c r="B52" s="35" t="s">
        <v>98</v>
      </c>
      <c r="C52" s="35" t="s">
        <v>115</v>
      </c>
      <c r="D52" s="35" t="s">
        <v>135</v>
      </c>
      <c r="E52" s="35" t="s">
        <v>113</v>
      </c>
      <c r="F52" s="37">
        <f>185.5+6.3</f>
        <v>191.8</v>
      </c>
      <c r="G52" s="37">
        <v>191.7</v>
      </c>
      <c r="H52" s="37">
        <v>198.3</v>
      </c>
    </row>
    <row r="53" spans="1:8" ht="33.75" customHeight="1" x14ac:dyDescent="0.25">
      <c r="A53" s="38" t="s">
        <v>120</v>
      </c>
      <c r="B53" s="35" t="s">
        <v>98</v>
      </c>
      <c r="C53" s="35" t="s">
        <v>115</v>
      </c>
      <c r="D53" s="35" t="s">
        <v>135</v>
      </c>
      <c r="E53" s="35" t="s">
        <v>121</v>
      </c>
      <c r="F53" s="37">
        <f>F54</f>
        <v>10.3</v>
      </c>
      <c r="G53" s="37">
        <f>G54</f>
        <v>10.3</v>
      </c>
      <c r="H53" s="37">
        <f>H54</f>
        <v>10.3</v>
      </c>
    </row>
    <row r="54" spans="1:8" ht="39" x14ac:dyDescent="0.25">
      <c r="A54" s="38" t="s">
        <v>122</v>
      </c>
      <c r="B54" s="35" t="s">
        <v>98</v>
      </c>
      <c r="C54" s="35" t="s">
        <v>115</v>
      </c>
      <c r="D54" s="35" t="s">
        <v>135</v>
      </c>
      <c r="E54" s="35" t="s">
        <v>123</v>
      </c>
      <c r="F54" s="37">
        <f>20.5-10.2</f>
        <v>10.3</v>
      </c>
      <c r="G54" s="37">
        <f>20.5-10.2</f>
        <v>10.3</v>
      </c>
      <c r="H54" s="37">
        <f>20.5-10.2</f>
        <v>10.3</v>
      </c>
    </row>
    <row r="55" spans="1:8" ht="55.5" customHeight="1" x14ac:dyDescent="0.25">
      <c r="A55" s="38" t="s">
        <v>136</v>
      </c>
      <c r="B55" s="35" t="s">
        <v>98</v>
      </c>
      <c r="C55" s="35" t="s">
        <v>115</v>
      </c>
      <c r="D55" s="35" t="s">
        <v>137</v>
      </c>
      <c r="E55" s="35" t="s">
        <v>101</v>
      </c>
      <c r="F55" s="37">
        <f>F56+F58</f>
        <v>641.69999999999993</v>
      </c>
      <c r="G55" s="37">
        <f>G56+G58</f>
        <v>641.69999999999993</v>
      </c>
      <c r="H55" s="37">
        <f>H56+H58</f>
        <v>661.3</v>
      </c>
    </row>
    <row r="56" spans="1:8" ht="69" customHeight="1" x14ac:dyDescent="0.25">
      <c r="A56" s="38" t="s">
        <v>110</v>
      </c>
      <c r="B56" s="35" t="s">
        <v>98</v>
      </c>
      <c r="C56" s="35" t="s">
        <v>115</v>
      </c>
      <c r="D56" s="35" t="s">
        <v>137</v>
      </c>
      <c r="E56" s="35" t="s">
        <v>111</v>
      </c>
      <c r="F56" s="37">
        <f>F57</f>
        <v>625.29999999999995</v>
      </c>
      <c r="G56" s="37">
        <f>G57</f>
        <v>625.29999999999995</v>
      </c>
      <c r="H56" s="37">
        <f>H57</f>
        <v>644.9</v>
      </c>
    </row>
    <row r="57" spans="1:8" ht="31.5" customHeight="1" x14ac:dyDescent="0.25">
      <c r="A57" s="38" t="s">
        <v>112</v>
      </c>
      <c r="B57" s="35" t="s">
        <v>98</v>
      </c>
      <c r="C57" s="35" t="s">
        <v>115</v>
      </c>
      <c r="D57" s="35" t="s">
        <v>137</v>
      </c>
      <c r="E57" s="35" t="s">
        <v>113</v>
      </c>
      <c r="F57" s="37">
        <f>606.5+18.8</f>
        <v>625.29999999999995</v>
      </c>
      <c r="G57" s="37">
        <v>625.29999999999995</v>
      </c>
      <c r="H57" s="37">
        <v>644.9</v>
      </c>
    </row>
    <row r="58" spans="1:8" ht="30" customHeight="1" x14ac:dyDescent="0.25">
      <c r="A58" s="38" t="s">
        <v>120</v>
      </c>
      <c r="B58" s="35" t="s">
        <v>98</v>
      </c>
      <c r="C58" s="35" t="s">
        <v>115</v>
      </c>
      <c r="D58" s="35" t="s">
        <v>137</v>
      </c>
      <c r="E58" s="35" t="s">
        <v>121</v>
      </c>
      <c r="F58" s="37">
        <f>F59</f>
        <v>16.400000000000006</v>
      </c>
      <c r="G58" s="37">
        <f>G59</f>
        <v>16.400000000000006</v>
      </c>
      <c r="H58" s="37">
        <f>H59</f>
        <v>16.400000000000006</v>
      </c>
    </row>
    <row r="59" spans="1:8" ht="39" x14ac:dyDescent="0.25">
      <c r="A59" s="38" t="s">
        <v>122</v>
      </c>
      <c r="B59" s="35" t="s">
        <v>98</v>
      </c>
      <c r="C59" s="35" t="s">
        <v>115</v>
      </c>
      <c r="D59" s="35" t="s">
        <v>137</v>
      </c>
      <c r="E59" s="35" t="s">
        <v>123</v>
      </c>
      <c r="F59" s="37">
        <f>40.7-4.9-19.4</f>
        <v>16.400000000000006</v>
      </c>
      <c r="G59" s="37">
        <f>40.7-4.9-19.4</f>
        <v>16.400000000000006</v>
      </c>
      <c r="H59" s="37">
        <f>40.7-4.9-19.4</f>
        <v>16.400000000000006</v>
      </c>
    </row>
    <row r="60" spans="1:8" ht="93.75" customHeight="1" x14ac:dyDescent="0.25">
      <c r="A60" s="38" t="s">
        <v>138</v>
      </c>
      <c r="B60" s="35" t="s">
        <v>98</v>
      </c>
      <c r="C60" s="35" t="s">
        <v>115</v>
      </c>
      <c r="D60" s="35" t="s">
        <v>139</v>
      </c>
      <c r="E60" s="35" t="s">
        <v>101</v>
      </c>
      <c r="F60" s="37">
        <f t="shared" ref="F60:H61" si="3">F61</f>
        <v>191.8</v>
      </c>
      <c r="G60" s="37">
        <f t="shared" si="3"/>
        <v>191.8</v>
      </c>
      <c r="H60" s="37">
        <f t="shared" si="3"/>
        <v>198.4</v>
      </c>
    </row>
    <row r="61" spans="1:8" ht="68.25" customHeight="1" x14ac:dyDescent="0.25">
      <c r="A61" s="38" t="s">
        <v>110</v>
      </c>
      <c r="B61" s="35" t="s">
        <v>98</v>
      </c>
      <c r="C61" s="35" t="s">
        <v>115</v>
      </c>
      <c r="D61" s="35" t="s">
        <v>139</v>
      </c>
      <c r="E61" s="35" t="s">
        <v>111</v>
      </c>
      <c r="F61" s="37">
        <f t="shared" si="3"/>
        <v>191.8</v>
      </c>
      <c r="G61" s="37">
        <f t="shared" si="3"/>
        <v>191.8</v>
      </c>
      <c r="H61" s="37">
        <f t="shared" si="3"/>
        <v>198.4</v>
      </c>
    </row>
    <row r="62" spans="1:8" ht="32.25" customHeight="1" x14ac:dyDescent="0.25">
      <c r="A62" s="38" t="s">
        <v>112</v>
      </c>
      <c r="B62" s="35" t="s">
        <v>98</v>
      </c>
      <c r="C62" s="35" t="s">
        <v>115</v>
      </c>
      <c r="D62" s="35" t="s">
        <v>139</v>
      </c>
      <c r="E62" s="35" t="s">
        <v>113</v>
      </c>
      <c r="F62" s="37">
        <f>185.5+6.3</f>
        <v>191.8</v>
      </c>
      <c r="G62" s="37">
        <v>191.8</v>
      </c>
      <c r="H62" s="37">
        <v>198.4</v>
      </c>
    </row>
    <row r="63" spans="1:8" ht="90" hidden="1" x14ac:dyDescent="0.25">
      <c r="A63" s="38" t="s">
        <v>140</v>
      </c>
      <c r="B63" s="35" t="s">
        <v>98</v>
      </c>
      <c r="C63" s="35" t="s">
        <v>115</v>
      </c>
      <c r="D63" s="35" t="s">
        <v>141</v>
      </c>
      <c r="E63" s="35" t="s">
        <v>101</v>
      </c>
      <c r="F63" s="37">
        <f t="shared" ref="F63:H64" si="4">F64</f>
        <v>0</v>
      </c>
      <c r="G63" s="37">
        <f t="shared" si="4"/>
        <v>0</v>
      </c>
      <c r="H63" s="37">
        <f t="shared" si="4"/>
        <v>0</v>
      </c>
    </row>
    <row r="64" spans="1:8" ht="26.25" hidden="1" x14ac:dyDescent="0.25">
      <c r="A64" s="38" t="s">
        <v>120</v>
      </c>
      <c r="B64" s="35" t="s">
        <v>98</v>
      </c>
      <c r="C64" s="35" t="s">
        <v>115</v>
      </c>
      <c r="D64" s="35" t="s">
        <v>141</v>
      </c>
      <c r="E64" s="35" t="s">
        <v>121</v>
      </c>
      <c r="F64" s="37">
        <f t="shared" si="4"/>
        <v>0</v>
      </c>
      <c r="G64" s="37">
        <f t="shared" si="4"/>
        <v>0</v>
      </c>
      <c r="H64" s="37">
        <f t="shared" si="4"/>
        <v>0</v>
      </c>
    </row>
    <row r="65" spans="1:8" ht="39" hidden="1" x14ac:dyDescent="0.25">
      <c r="A65" s="38" t="s">
        <v>122</v>
      </c>
      <c r="B65" s="35" t="s">
        <v>98</v>
      </c>
      <c r="C65" s="35" t="s">
        <v>115</v>
      </c>
      <c r="D65" s="35" t="s">
        <v>141</v>
      </c>
      <c r="E65" s="35" t="s">
        <v>123</v>
      </c>
      <c r="F65" s="37">
        <v>0</v>
      </c>
      <c r="G65" s="37">
        <v>0</v>
      </c>
      <c r="H65" s="37">
        <v>0</v>
      </c>
    </row>
    <row r="66" spans="1:8" ht="81.75" customHeight="1" x14ac:dyDescent="0.25">
      <c r="A66" s="38" t="s">
        <v>142</v>
      </c>
      <c r="B66" s="35" t="s">
        <v>98</v>
      </c>
      <c r="C66" s="35" t="s">
        <v>115</v>
      </c>
      <c r="D66" s="35" t="s">
        <v>143</v>
      </c>
      <c r="E66" s="35" t="s">
        <v>101</v>
      </c>
      <c r="F66" s="37">
        <f>F67+F69</f>
        <v>20.5</v>
      </c>
      <c r="G66" s="37">
        <f>G67+G69</f>
        <v>20.5</v>
      </c>
      <c r="H66" s="37">
        <f>H67+H69</f>
        <v>21</v>
      </c>
    </row>
    <row r="67" spans="1:8" ht="68.25" customHeight="1" x14ac:dyDescent="0.25">
      <c r="A67" s="38" t="s">
        <v>110</v>
      </c>
      <c r="B67" s="35" t="s">
        <v>98</v>
      </c>
      <c r="C67" s="35" t="s">
        <v>115</v>
      </c>
      <c r="D67" s="35" t="s">
        <v>143</v>
      </c>
      <c r="E67" s="35" t="s">
        <v>111</v>
      </c>
      <c r="F67" s="37">
        <f>F68</f>
        <v>14.4</v>
      </c>
      <c r="G67" s="37">
        <f>G68</f>
        <v>14.4</v>
      </c>
      <c r="H67" s="37">
        <f>H68</f>
        <v>14.9</v>
      </c>
    </row>
    <row r="68" spans="1:8" ht="29.25" customHeight="1" x14ac:dyDescent="0.25">
      <c r="A68" s="38" t="s">
        <v>112</v>
      </c>
      <c r="B68" s="35" t="s">
        <v>98</v>
      </c>
      <c r="C68" s="35" t="s">
        <v>115</v>
      </c>
      <c r="D68" s="35" t="s">
        <v>143</v>
      </c>
      <c r="E68" s="35" t="s">
        <v>113</v>
      </c>
      <c r="F68" s="37">
        <v>14.4</v>
      </c>
      <c r="G68" s="37">
        <v>14.4</v>
      </c>
      <c r="H68" s="37">
        <v>14.9</v>
      </c>
    </row>
    <row r="69" spans="1:8" ht="30" customHeight="1" x14ac:dyDescent="0.25">
      <c r="A69" s="38" t="s">
        <v>120</v>
      </c>
      <c r="B69" s="35" t="s">
        <v>98</v>
      </c>
      <c r="C69" s="35" t="s">
        <v>115</v>
      </c>
      <c r="D69" s="35" t="s">
        <v>143</v>
      </c>
      <c r="E69" s="35" t="s">
        <v>121</v>
      </c>
      <c r="F69" s="37">
        <f>F70</f>
        <v>6.1</v>
      </c>
      <c r="G69" s="37">
        <f>G70</f>
        <v>6.1</v>
      </c>
      <c r="H69" s="37">
        <f>H70</f>
        <v>6.1</v>
      </c>
    </row>
    <row r="70" spans="1:8" ht="27" customHeight="1" x14ac:dyDescent="0.25">
      <c r="A70" s="38" t="s">
        <v>122</v>
      </c>
      <c r="B70" s="35" t="s">
        <v>98</v>
      </c>
      <c r="C70" s="35" t="s">
        <v>115</v>
      </c>
      <c r="D70" s="35" t="s">
        <v>143</v>
      </c>
      <c r="E70" s="35" t="s">
        <v>123</v>
      </c>
      <c r="F70" s="37">
        <v>6.1</v>
      </c>
      <c r="G70" s="37">
        <v>6.1</v>
      </c>
      <c r="H70" s="37">
        <v>6.1</v>
      </c>
    </row>
    <row r="71" spans="1:8" ht="19.5" hidden="1" customHeight="1" x14ac:dyDescent="0.25">
      <c r="A71" s="38" t="s">
        <v>144</v>
      </c>
      <c r="B71" s="35" t="s">
        <v>98</v>
      </c>
      <c r="C71" s="35" t="s">
        <v>145</v>
      </c>
      <c r="D71" s="35" t="s">
        <v>146</v>
      </c>
      <c r="E71" s="35" t="s">
        <v>101</v>
      </c>
      <c r="F71" s="37">
        <f t="shared" ref="F71:H73" si="5">F72</f>
        <v>0</v>
      </c>
      <c r="G71" s="37">
        <f t="shared" si="5"/>
        <v>0</v>
      </c>
      <c r="H71" s="37">
        <f t="shared" si="5"/>
        <v>0</v>
      </c>
    </row>
    <row r="72" spans="1:8" ht="42.75" hidden="1" customHeight="1" x14ac:dyDescent="0.25">
      <c r="A72" s="38" t="s">
        <v>147</v>
      </c>
      <c r="B72" s="35" t="s">
        <v>98</v>
      </c>
      <c r="C72" s="35" t="s">
        <v>145</v>
      </c>
      <c r="D72" s="35" t="s">
        <v>148</v>
      </c>
      <c r="E72" s="35" t="s">
        <v>101</v>
      </c>
      <c r="F72" s="37">
        <f t="shared" si="5"/>
        <v>0</v>
      </c>
      <c r="G72" s="37">
        <f t="shared" si="5"/>
        <v>0</v>
      </c>
      <c r="H72" s="37">
        <f t="shared" si="5"/>
        <v>0</v>
      </c>
    </row>
    <row r="73" spans="1:8" ht="27" hidden="1" customHeight="1" x14ac:dyDescent="0.25">
      <c r="A73" s="38" t="s">
        <v>149</v>
      </c>
      <c r="B73" s="35" t="s">
        <v>98</v>
      </c>
      <c r="C73" s="35" t="s">
        <v>145</v>
      </c>
      <c r="D73" s="35" t="s">
        <v>148</v>
      </c>
      <c r="E73" s="35" t="s">
        <v>121</v>
      </c>
      <c r="F73" s="37">
        <f t="shared" si="5"/>
        <v>0</v>
      </c>
      <c r="G73" s="37">
        <f t="shared" si="5"/>
        <v>0</v>
      </c>
      <c r="H73" s="37">
        <f t="shared" si="5"/>
        <v>0</v>
      </c>
    </row>
    <row r="74" spans="1:8" ht="27" hidden="1" customHeight="1" x14ac:dyDescent="0.25">
      <c r="A74" s="38" t="s">
        <v>122</v>
      </c>
      <c r="B74" s="35" t="s">
        <v>98</v>
      </c>
      <c r="C74" s="35" t="s">
        <v>145</v>
      </c>
      <c r="D74" s="35" t="s">
        <v>148</v>
      </c>
      <c r="E74" s="35" t="s">
        <v>123</v>
      </c>
      <c r="F74" s="37">
        <v>0</v>
      </c>
      <c r="G74" s="37">
        <v>0</v>
      </c>
      <c r="H74" s="37">
        <v>0</v>
      </c>
    </row>
    <row r="75" spans="1:8" ht="56.25" customHeight="1" x14ac:dyDescent="0.25">
      <c r="A75" s="38" t="s">
        <v>150</v>
      </c>
      <c r="B75" s="35" t="s">
        <v>98</v>
      </c>
      <c r="C75" s="35" t="s">
        <v>115</v>
      </c>
      <c r="D75" s="35" t="s">
        <v>151</v>
      </c>
      <c r="E75" s="35" t="s">
        <v>101</v>
      </c>
      <c r="F75" s="37">
        <f t="shared" ref="F75:H76" si="6">F76</f>
        <v>0.7</v>
      </c>
      <c r="G75" s="37">
        <f t="shared" si="6"/>
        <v>0.7</v>
      </c>
      <c r="H75" s="37">
        <f t="shared" si="6"/>
        <v>0.7</v>
      </c>
    </row>
    <row r="76" spans="1:8" ht="66" customHeight="1" x14ac:dyDescent="0.25">
      <c r="A76" s="38" t="s">
        <v>110</v>
      </c>
      <c r="B76" s="35" t="s">
        <v>98</v>
      </c>
      <c r="C76" s="35" t="s">
        <v>115</v>
      </c>
      <c r="D76" s="35" t="s">
        <v>151</v>
      </c>
      <c r="E76" s="35" t="s">
        <v>111</v>
      </c>
      <c r="F76" s="37">
        <f t="shared" si="6"/>
        <v>0.7</v>
      </c>
      <c r="G76" s="37">
        <f t="shared" si="6"/>
        <v>0.7</v>
      </c>
      <c r="H76" s="37">
        <f t="shared" si="6"/>
        <v>0.7</v>
      </c>
    </row>
    <row r="77" spans="1:8" ht="27" customHeight="1" x14ac:dyDescent="0.25">
      <c r="A77" s="38" t="s">
        <v>112</v>
      </c>
      <c r="B77" s="35" t="s">
        <v>98</v>
      </c>
      <c r="C77" s="35" t="s">
        <v>115</v>
      </c>
      <c r="D77" s="35" t="s">
        <v>151</v>
      </c>
      <c r="E77" s="35" t="s">
        <v>113</v>
      </c>
      <c r="F77" s="37">
        <v>0.7</v>
      </c>
      <c r="G77" s="37">
        <v>0.7</v>
      </c>
      <c r="H77" s="37">
        <v>0.7</v>
      </c>
    </row>
    <row r="78" spans="1:8" ht="20.25" customHeight="1" x14ac:dyDescent="0.25">
      <c r="A78" s="38" t="s">
        <v>144</v>
      </c>
      <c r="B78" s="35" t="s">
        <v>98</v>
      </c>
      <c r="C78" s="35" t="s">
        <v>145</v>
      </c>
      <c r="D78" s="35" t="s">
        <v>100</v>
      </c>
      <c r="E78" s="35" t="s">
        <v>101</v>
      </c>
      <c r="F78" s="37">
        <f t="shared" ref="F78:H82" si="7">F79</f>
        <v>0.3</v>
      </c>
      <c r="G78" s="37">
        <f t="shared" si="7"/>
        <v>0</v>
      </c>
      <c r="H78" s="37">
        <f t="shared" si="7"/>
        <v>0</v>
      </c>
    </row>
    <row r="79" spans="1:8" ht="27" customHeight="1" x14ac:dyDescent="0.25">
      <c r="A79" s="38" t="s">
        <v>104</v>
      </c>
      <c r="B79" s="35" t="s">
        <v>98</v>
      </c>
      <c r="C79" s="35" t="s">
        <v>145</v>
      </c>
      <c r="D79" s="35" t="s">
        <v>105</v>
      </c>
      <c r="E79" s="35" t="s">
        <v>101</v>
      </c>
      <c r="F79" s="37">
        <f t="shared" si="7"/>
        <v>0.3</v>
      </c>
      <c r="G79" s="37">
        <f t="shared" si="7"/>
        <v>0</v>
      </c>
      <c r="H79" s="37">
        <f t="shared" si="7"/>
        <v>0</v>
      </c>
    </row>
    <row r="80" spans="1:8" ht="27" customHeight="1" x14ac:dyDescent="0.25">
      <c r="A80" s="38" t="s">
        <v>106</v>
      </c>
      <c r="B80" s="35" t="s">
        <v>98</v>
      </c>
      <c r="C80" s="35" t="s">
        <v>145</v>
      </c>
      <c r="D80" s="35" t="s">
        <v>107</v>
      </c>
      <c r="E80" s="35" t="s">
        <v>101</v>
      </c>
      <c r="F80" s="37">
        <f t="shared" si="7"/>
        <v>0.3</v>
      </c>
      <c r="G80" s="37">
        <f t="shared" si="7"/>
        <v>0</v>
      </c>
      <c r="H80" s="37">
        <f t="shared" si="7"/>
        <v>0</v>
      </c>
    </row>
    <row r="81" spans="1:8" ht="41.25" customHeight="1" x14ac:dyDescent="0.25">
      <c r="A81" s="38" t="s">
        <v>147</v>
      </c>
      <c r="B81" s="35" t="s">
        <v>98</v>
      </c>
      <c r="C81" s="35" t="s">
        <v>145</v>
      </c>
      <c r="D81" s="35" t="s">
        <v>152</v>
      </c>
      <c r="E81" s="35" t="s">
        <v>101</v>
      </c>
      <c r="F81" s="37">
        <f t="shared" si="7"/>
        <v>0.3</v>
      </c>
      <c r="G81" s="37">
        <f t="shared" si="7"/>
        <v>0</v>
      </c>
      <c r="H81" s="37">
        <f t="shared" si="7"/>
        <v>0</v>
      </c>
    </row>
    <row r="82" spans="1:8" ht="27" customHeight="1" x14ac:dyDescent="0.25">
      <c r="A82" s="38" t="s">
        <v>120</v>
      </c>
      <c r="B82" s="35" t="s">
        <v>98</v>
      </c>
      <c r="C82" s="35" t="s">
        <v>145</v>
      </c>
      <c r="D82" s="35" t="s">
        <v>152</v>
      </c>
      <c r="E82" s="35" t="s">
        <v>121</v>
      </c>
      <c r="F82" s="37">
        <f t="shared" si="7"/>
        <v>0.3</v>
      </c>
      <c r="G82" s="37">
        <f t="shared" si="7"/>
        <v>0</v>
      </c>
      <c r="H82" s="37">
        <f t="shared" si="7"/>
        <v>0</v>
      </c>
    </row>
    <row r="83" spans="1:8" ht="27.75" customHeight="1" x14ac:dyDescent="0.25">
      <c r="A83" s="38" t="s">
        <v>122</v>
      </c>
      <c r="B83" s="35" t="s">
        <v>98</v>
      </c>
      <c r="C83" s="35" t="s">
        <v>145</v>
      </c>
      <c r="D83" s="35" t="s">
        <v>152</v>
      </c>
      <c r="E83" s="35" t="s">
        <v>123</v>
      </c>
      <c r="F83" s="37">
        <v>0.3</v>
      </c>
      <c r="G83" s="37">
        <v>0</v>
      </c>
      <c r="H83" s="37">
        <v>0</v>
      </c>
    </row>
    <row r="84" spans="1:8" ht="27" customHeight="1" x14ac:dyDescent="0.25">
      <c r="A84" s="38" t="s">
        <v>153</v>
      </c>
      <c r="B84" s="35" t="s">
        <v>98</v>
      </c>
      <c r="C84" s="35" t="s">
        <v>154</v>
      </c>
      <c r="D84" s="35" t="s">
        <v>100</v>
      </c>
      <c r="E84" s="35" t="s">
        <v>101</v>
      </c>
      <c r="F84" s="37">
        <f t="shared" ref="F84:H85" si="8">F85</f>
        <v>2958.8</v>
      </c>
      <c r="G84" s="37">
        <f t="shared" si="8"/>
        <v>3048.5</v>
      </c>
      <c r="H84" s="37">
        <f t="shared" si="8"/>
        <v>3141.7</v>
      </c>
    </row>
    <row r="85" spans="1:8" ht="27" customHeight="1" x14ac:dyDescent="0.25">
      <c r="A85" s="38" t="s">
        <v>104</v>
      </c>
      <c r="B85" s="35" t="s">
        <v>98</v>
      </c>
      <c r="C85" s="35" t="s">
        <v>154</v>
      </c>
      <c r="D85" s="35" t="s">
        <v>105</v>
      </c>
      <c r="E85" s="35" t="s">
        <v>101</v>
      </c>
      <c r="F85" s="37">
        <f t="shared" si="8"/>
        <v>2958.8</v>
      </c>
      <c r="G85" s="37">
        <f t="shared" si="8"/>
        <v>3048.5</v>
      </c>
      <c r="H85" s="37">
        <f t="shared" si="8"/>
        <v>3141.7</v>
      </c>
    </row>
    <row r="86" spans="1:8" ht="29.25" customHeight="1" x14ac:dyDescent="0.25">
      <c r="A86" s="38" t="s">
        <v>106</v>
      </c>
      <c r="B86" s="35" t="s">
        <v>98</v>
      </c>
      <c r="C86" s="35" t="s">
        <v>154</v>
      </c>
      <c r="D86" s="35" t="s">
        <v>107</v>
      </c>
      <c r="E86" s="35" t="s">
        <v>101</v>
      </c>
      <c r="F86" s="37">
        <f>F87+F92</f>
        <v>2958.8</v>
      </c>
      <c r="G86" s="37">
        <f>G87+G92</f>
        <v>3048.5</v>
      </c>
      <c r="H86" s="37">
        <f>H87+H92</f>
        <v>3141.7</v>
      </c>
    </row>
    <row r="87" spans="1:8" ht="32.25" customHeight="1" x14ac:dyDescent="0.25">
      <c r="A87" s="38" t="s">
        <v>118</v>
      </c>
      <c r="B87" s="35" t="s">
        <v>98</v>
      </c>
      <c r="C87" s="35" t="s">
        <v>154</v>
      </c>
      <c r="D87" s="35" t="s">
        <v>119</v>
      </c>
      <c r="E87" s="35" t="s">
        <v>101</v>
      </c>
      <c r="F87" s="37">
        <f>F88+F90</f>
        <v>2381.1</v>
      </c>
      <c r="G87" s="37">
        <f>G88+G90</f>
        <v>2469.6999999999998</v>
      </c>
      <c r="H87" s="37">
        <f>H88+H90</f>
        <v>2561.6999999999998</v>
      </c>
    </row>
    <row r="88" spans="1:8" ht="70.5" customHeight="1" x14ac:dyDescent="0.25">
      <c r="A88" s="38" t="s">
        <v>110</v>
      </c>
      <c r="B88" s="35" t="s">
        <v>98</v>
      </c>
      <c r="C88" s="35" t="s">
        <v>154</v>
      </c>
      <c r="D88" s="35" t="s">
        <v>119</v>
      </c>
      <c r="E88" s="35" t="s">
        <v>111</v>
      </c>
      <c r="F88" s="37">
        <f>F89</f>
        <v>2379.1</v>
      </c>
      <c r="G88" s="37">
        <f>G89</f>
        <v>2467.6999999999998</v>
      </c>
      <c r="H88" s="37">
        <f>H89</f>
        <v>2559.6999999999998</v>
      </c>
    </row>
    <row r="89" spans="1:8" ht="27" customHeight="1" x14ac:dyDescent="0.25">
      <c r="A89" s="38" t="s">
        <v>112</v>
      </c>
      <c r="B89" s="35" t="s">
        <v>98</v>
      </c>
      <c r="C89" s="35" t="s">
        <v>154</v>
      </c>
      <c r="D89" s="35" t="s">
        <v>119</v>
      </c>
      <c r="E89" s="35" t="s">
        <v>113</v>
      </c>
      <c r="F89" s="37">
        <v>2379.1</v>
      </c>
      <c r="G89" s="37">
        <v>2467.6999999999998</v>
      </c>
      <c r="H89" s="37">
        <v>2559.6999999999998</v>
      </c>
    </row>
    <row r="90" spans="1:8" ht="15.75" customHeight="1" x14ac:dyDescent="0.25">
      <c r="A90" s="38" t="s">
        <v>124</v>
      </c>
      <c r="B90" s="35" t="s">
        <v>98</v>
      </c>
      <c r="C90" s="35" t="s">
        <v>154</v>
      </c>
      <c r="D90" s="35" t="s">
        <v>119</v>
      </c>
      <c r="E90" s="35" t="s">
        <v>125</v>
      </c>
      <c r="F90" s="37">
        <f>F91</f>
        <v>2</v>
      </c>
      <c r="G90" s="37">
        <f>G91</f>
        <v>2</v>
      </c>
      <c r="H90" s="37">
        <f>H91</f>
        <v>2</v>
      </c>
    </row>
    <row r="91" spans="1:8" ht="17.25" customHeight="1" x14ac:dyDescent="0.25">
      <c r="A91" s="57" t="s">
        <v>126</v>
      </c>
      <c r="B91" s="35" t="s">
        <v>98</v>
      </c>
      <c r="C91" s="35" t="s">
        <v>154</v>
      </c>
      <c r="D91" s="35" t="s">
        <v>119</v>
      </c>
      <c r="E91" s="35" t="s">
        <v>127</v>
      </c>
      <c r="F91" s="37">
        <v>2</v>
      </c>
      <c r="G91" s="37">
        <v>2</v>
      </c>
      <c r="H91" s="37">
        <v>2</v>
      </c>
    </row>
    <row r="92" spans="1:8" ht="27" customHeight="1" x14ac:dyDescent="0.25">
      <c r="A92" s="38" t="s">
        <v>155</v>
      </c>
      <c r="B92" s="35" t="s">
        <v>98</v>
      </c>
      <c r="C92" s="35" t="s">
        <v>154</v>
      </c>
      <c r="D92" s="35" t="s">
        <v>156</v>
      </c>
      <c r="E92" s="35" t="s">
        <v>101</v>
      </c>
      <c r="F92" s="37">
        <f t="shared" ref="F92:H93" si="9">F93</f>
        <v>577.70000000000005</v>
      </c>
      <c r="G92" s="37">
        <f t="shared" si="9"/>
        <v>578.79999999999995</v>
      </c>
      <c r="H92" s="37">
        <f t="shared" si="9"/>
        <v>580</v>
      </c>
    </row>
    <row r="93" spans="1:8" ht="67.5" customHeight="1" x14ac:dyDescent="0.25">
      <c r="A93" s="38" t="s">
        <v>110</v>
      </c>
      <c r="B93" s="35" t="s">
        <v>98</v>
      </c>
      <c r="C93" s="35" t="s">
        <v>154</v>
      </c>
      <c r="D93" s="35" t="s">
        <v>156</v>
      </c>
      <c r="E93" s="35" t="s">
        <v>111</v>
      </c>
      <c r="F93" s="37">
        <f t="shared" si="9"/>
        <v>577.70000000000005</v>
      </c>
      <c r="G93" s="37">
        <f t="shared" si="9"/>
        <v>578.79999999999995</v>
      </c>
      <c r="H93" s="37">
        <f t="shared" si="9"/>
        <v>580</v>
      </c>
    </row>
    <row r="94" spans="1:8" ht="27" customHeight="1" x14ac:dyDescent="0.25">
      <c r="A94" s="38" t="s">
        <v>112</v>
      </c>
      <c r="B94" s="35" t="s">
        <v>98</v>
      </c>
      <c r="C94" s="35" t="s">
        <v>154</v>
      </c>
      <c r="D94" s="35" t="s">
        <v>156</v>
      </c>
      <c r="E94" s="35" t="s">
        <v>113</v>
      </c>
      <c r="F94" s="37">
        <v>577.70000000000005</v>
      </c>
      <c r="G94" s="37">
        <v>578.79999999999995</v>
      </c>
      <c r="H94" s="37">
        <v>580</v>
      </c>
    </row>
    <row r="95" spans="1:8" ht="18.75" hidden="1" customHeight="1" x14ac:dyDescent="0.25">
      <c r="A95" s="38" t="s">
        <v>157</v>
      </c>
      <c r="B95" s="35" t="s">
        <v>98</v>
      </c>
      <c r="C95" s="35" t="s">
        <v>158</v>
      </c>
      <c r="D95" s="35" t="s">
        <v>100</v>
      </c>
      <c r="E95" s="35" t="s">
        <v>101</v>
      </c>
      <c r="F95" s="37">
        <f t="shared" ref="F95:H98" si="10">F96</f>
        <v>0</v>
      </c>
      <c r="G95" s="37">
        <f t="shared" si="10"/>
        <v>0</v>
      </c>
      <c r="H95" s="37">
        <f t="shared" si="10"/>
        <v>0</v>
      </c>
    </row>
    <row r="96" spans="1:8" ht="18.75" hidden="1" customHeight="1" x14ac:dyDescent="0.25">
      <c r="A96" s="38" t="s">
        <v>159</v>
      </c>
      <c r="B96" s="35" t="s">
        <v>98</v>
      </c>
      <c r="C96" s="35" t="s">
        <v>158</v>
      </c>
      <c r="D96" s="35" t="s">
        <v>160</v>
      </c>
      <c r="E96" s="35" t="s">
        <v>101</v>
      </c>
      <c r="F96" s="37">
        <f t="shared" si="10"/>
        <v>0</v>
      </c>
      <c r="G96" s="37">
        <f t="shared" si="10"/>
        <v>0</v>
      </c>
      <c r="H96" s="37">
        <f t="shared" si="10"/>
        <v>0</v>
      </c>
    </row>
    <row r="97" spans="1:8" ht="28.5" hidden="1" customHeight="1" x14ac:dyDescent="0.25">
      <c r="A97" s="38" t="s">
        <v>161</v>
      </c>
      <c r="B97" s="35" t="s">
        <v>98</v>
      </c>
      <c r="C97" s="35" t="s">
        <v>158</v>
      </c>
      <c r="D97" s="35" t="s">
        <v>162</v>
      </c>
      <c r="E97" s="35" t="s">
        <v>101</v>
      </c>
      <c r="F97" s="37">
        <f t="shared" si="10"/>
        <v>0</v>
      </c>
      <c r="G97" s="37">
        <f t="shared" si="10"/>
        <v>0</v>
      </c>
      <c r="H97" s="37">
        <f t="shared" si="10"/>
        <v>0</v>
      </c>
    </row>
    <row r="98" spans="1:8" ht="27" hidden="1" customHeight="1" x14ac:dyDescent="0.25">
      <c r="A98" s="38" t="s">
        <v>120</v>
      </c>
      <c r="B98" s="35" t="s">
        <v>98</v>
      </c>
      <c r="C98" s="35" t="s">
        <v>158</v>
      </c>
      <c r="D98" s="35" t="s">
        <v>162</v>
      </c>
      <c r="E98" s="35" t="s">
        <v>121</v>
      </c>
      <c r="F98" s="37">
        <f t="shared" si="10"/>
        <v>0</v>
      </c>
      <c r="G98" s="37">
        <f t="shared" si="10"/>
        <v>0</v>
      </c>
      <c r="H98" s="37">
        <f t="shared" si="10"/>
        <v>0</v>
      </c>
    </row>
    <row r="99" spans="1:8" ht="27" hidden="1" customHeight="1" x14ac:dyDescent="0.25">
      <c r="A99" s="38" t="s">
        <v>122</v>
      </c>
      <c r="B99" s="35" t="s">
        <v>98</v>
      </c>
      <c r="C99" s="35" t="s">
        <v>158</v>
      </c>
      <c r="D99" s="35" t="s">
        <v>162</v>
      </c>
      <c r="E99" s="35" t="s">
        <v>123</v>
      </c>
      <c r="F99" s="37"/>
      <c r="G99" s="37"/>
      <c r="H99" s="37"/>
    </row>
    <row r="100" spans="1:8" ht="18" customHeight="1" x14ac:dyDescent="0.25">
      <c r="A100" s="38" t="s">
        <v>163</v>
      </c>
      <c r="B100" s="35" t="s">
        <v>98</v>
      </c>
      <c r="C100" s="35" t="s">
        <v>164</v>
      </c>
      <c r="D100" s="35" t="s">
        <v>100</v>
      </c>
      <c r="E100" s="35" t="s">
        <v>101</v>
      </c>
      <c r="F100" s="37">
        <f t="shared" ref="F100:H104" si="11">F101</f>
        <v>99</v>
      </c>
      <c r="G100" s="37">
        <f t="shared" si="11"/>
        <v>99</v>
      </c>
      <c r="H100" s="37">
        <f t="shared" si="11"/>
        <v>99</v>
      </c>
    </row>
    <row r="101" spans="1:8" ht="15.75" customHeight="1" x14ac:dyDescent="0.25">
      <c r="A101" s="38" t="s">
        <v>165</v>
      </c>
      <c r="B101" s="35" t="s">
        <v>98</v>
      </c>
      <c r="C101" s="35" t="s">
        <v>164</v>
      </c>
      <c r="D101" s="35" t="s">
        <v>166</v>
      </c>
      <c r="E101" s="35" t="s">
        <v>101</v>
      </c>
      <c r="F101" s="37">
        <f t="shared" si="11"/>
        <v>99</v>
      </c>
      <c r="G101" s="37">
        <f t="shared" si="11"/>
        <v>99</v>
      </c>
      <c r="H101" s="37">
        <f t="shared" si="11"/>
        <v>99</v>
      </c>
    </row>
    <row r="102" spans="1:8" ht="17.25" customHeight="1" x14ac:dyDescent="0.25">
      <c r="A102" s="38" t="s">
        <v>167</v>
      </c>
      <c r="B102" s="35" t="s">
        <v>98</v>
      </c>
      <c r="C102" s="35" t="s">
        <v>164</v>
      </c>
      <c r="D102" s="35" t="s">
        <v>168</v>
      </c>
      <c r="E102" s="35" t="s">
        <v>101</v>
      </c>
      <c r="F102" s="37">
        <f t="shared" si="11"/>
        <v>99</v>
      </c>
      <c r="G102" s="37">
        <f t="shared" si="11"/>
        <v>99</v>
      </c>
      <c r="H102" s="37">
        <f t="shared" si="11"/>
        <v>99</v>
      </c>
    </row>
    <row r="103" spans="1:8" ht="30.75" customHeight="1" x14ac:dyDescent="0.25">
      <c r="A103" s="38" t="s">
        <v>169</v>
      </c>
      <c r="B103" s="35" t="s">
        <v>98</v>
      </c>
      <c r="C103" s="35" t="s">
        <v>164</v>
      </c>
      <c r="D103" s="35" t="s">
        <v>170</v>
      </c>
      <c r="E103" s="35" t="s">
        <v>101</v>
      </c>
      <c r="F103" s="37">
        <f t="shared" si="11"/>
        <v>99</v>
      </c>
      <c r="G103" s="37">
        <f t="shared" si="11"/>
        <v>99</v>
      </c>
      <c r="H103" s="37">
        <f t="shared" si="11"/>
        <v>99</v>
      </c>
    </row>
    <row r="104" spans="1:8" ht="19.5" customHeight="1" x14ac:dyDescent="0.25">
      <c r="A104" s="38" t="s">
        <v>124</v>
      </c>
      <c r="B104" s="35" t="s">
        <v>98</v>
      </c>
      <c r="C104" s="35" t="s">
        <v>164</v>
      </c>
      <c r="D104" s="35" t="s">
        <v>170</v>
      </c>
      <c r="E104" s="35" t="s">
        <v>125</v>
      </c>
      <c r="F104" s="37">
        <f t="shared" si="11"/>
        <v>99</v>
      </c>
      <c r="G104" s="37">
        <f t="shared" si="11"/>
        <v>99</v>
      </c>
      <c r="H104" s="37">
        <f t="shared" si="11"/>
        <v>99</v>
      </c>
    </row>
    <row r="105" spans="1:8" ht="16.5" customHeight="1" x14ac:dyDescent="0.25">
      <c r="A105" s="38" t="s">
        <v>171</v>
      </c>
      <c r="B105" s="35" t="s">
        <v>98</v>
      </c>
      <c r="C105" s="35" t="s">
        <v>164</v>
      </c>
      <c r="D105" s="35" t="s">
        <v>170</v>
      </c>
      <c r="E105" s="35" t="s">
        <v>172</v>
      </c>
      <c r="F105" s="37">
        <v>99</v>
      </c>
      <c r="G105" s="37">
        <v>99</v>
      </c>
      <c r="H105" s="37">
        <v>99</v>
      </c>
    </row>
    <row r="106" spans="1:8" ht="15" x14ac:dyDescent="0.25">
      <c r="A106" s="38" t="s">
        <v>173</v>
      </c>
      <c r="B106" s="35" t="s">
        <v>98</v>
      </c>
      <c r="C106" s="35" t="s">
        <v>174</v>
      </c>
      <c r="D106" s="35" t="s">
        <v>100</v>
      </c>
      <c r="E106" s="35" t="s">
        <v>101</v>
      </c>
      <c r="F106" s="37">
        <f>F121+F148+F163+F169+F193+F107+F185+F116+F153</f>
        <v>15184.300000000001</v>
      </c>
      <c r="G106" s="37">
        <f t="shared" ref="G106:H106" si="12">G121+G148+G163+G169+G193+G107+G185+G116+G153</f>
        <v>11629</v>
      </c>
      <c r="H106" s="37">
        <f t="shared" si="12"/>
        <v>11770.300000000001</v>
      </c>
    </row>
    <row r="107" spans="1:8" ht="39" hidden="1" x14ac:dyDescent="0.25">
      <c r="A107" s="38" t="s">
        <v>175</v>
      </c>
      <c r="B107" s="35" t="s">
        <v>98</v>
      </c>
      <c r="C107" s="35" t="s">
        <v>174</v>
      </c>
      <c r="D107" s="35" t="s">
        <v>176</v>
      </c>
      <c r="E107" s="35" t="s">
        <v>101</v>
      </c>
      <c r="F107" s="37">
        <f t="shared" ref="F107:H110" si="13">F108</f>
        <v>0</v>
      </c>
      <c r="G107" s="37">
        <f t="shared" si="13"/>
        <v>0</v>
      </c>
      <c r="H107" s="37">
        <f t="shared" si="13"/>
        <v>0</v>
      </c>
    </row>
    <row r="108" spans="1:8" ht="26.25" hidden="1" x14ac:dyDescent="0.25">
      <c r="A108" s="38" t="s">
        <v>177</v>
      </c>
      <c r="B108" s="35" t="s">
        <v>98</v>
      </c>
      <c r="C108" s="35" t="s">
        <v>174</v>
      </c>
      <c r="D108" s="35" t="s">
        <v>178</v>
      </c>
      <c r="E108" s="35" t="s">
        <v>101</v>
      </c>
      <c r="F108" s="37">
        <f t="shared" si="13"/>
        <v>0</v>
      </c>
      <c r="G108" s="37">
        <f t="shared" si="13"/>
        <v>0</v>
      </c>
      <c r="H108" s="37">
        <f t="shared" si="13"/>
        <v>0</v>
      </c>
    </row>
    <row r="109" spans="1:8" ht="15" hidden="1" x14ac:dyDescent="0.25">
      <c r="A109" s="38" t="s">
        <v>179</v>
      </c>
      <c r="B109" s="35" t="s">
        <v>98</v>
      </c>
      <c r="C109" s="35" t="s">
        <v>174</v>
      </c>
      <c r="D109" s="35" t="s">
        <v>180</v>
      </c>
      <c r="E109" s="35" t="s">
        <v>101</v>
      </c>
      <c r="F109" s="37">
        <f t="shared" si="13"/>
        <v>0</v>
      </c>
      <c r="G109" s="37">
        <f t="shared" si="13"/>
        <v>0</v>
      </c>
      <c r="H109" s="37">
        <f t="shared" si="13"/>
        <v>0</v>
      </c>
    </row>
    <row r="110" spans="1:8" ht="26.25" hidden="1" x14ac:dyDescent="0.25">
      <c r="A110" s="38" t="s">
        <v>120</v>
      </c>
      <c r="B110" s="35" t="s">
        <v>98</v>
      </c>
      <c r="C110" s="35" t="s">
        <v>174</v>
      </c>
      <c r="D110" s="35" t="s">
        <v>180</v>
      </c>
      <c r="E110" s="35" t="s">
        <v>121</v>
      </c>
      <c r="F110" s="37">
        <f t="shared" si="13"/>
        <v>0</v>
      </c>
      <c r="G110" s="37">
        <f t="shared" si="13"/>
        <v>0</v>
      </c>
      <c r="H110" s="37">
        <f t="shared" si="13"/>
        <v>0</v>
      </c>
    </row>
    <row r="111" spans="1:8" ht="39" hidden="1" x14ac:dyDescent="0.25">
      <c r="A111" s="38" t="s">
        <v>122</v>
      </c>
      <c r="B111" s="35" t="s">
        <v>98</v>
      </c>
      <c r="C111" s="35" t="s">
        <v>174</v>
      </c>
      <c r="D111" s="35" t="s">
        <v>180</v>
      </c>
      <c r="E111" s="35" t="s">
        <v>123</v>
      </c>
      <c r="F111" s="37">
        <v>0</v>
      </c>
      <c r="G111" s="37">
        <v>0</v>
      </c>
      <c r="H111" s="37">
        <v>0</v>
      </c>
    </row>
    <row r="112" spans="1:8" ht="15" hidden="1" x14ac:dyDescent="0.25">
      <c r="A112" s="38"/>
      <c r="B112" s="35"/>
      <c r="C112" s="35"/>
      <c r="D112" s="35"/>
      <c r="E112" s="35"/>
      <c r="F112" s="37"/>
      <c r="G112" s="37"/>
      <c r="H112" s="37"/>
    </row>
    <row r="113" spans="1:8" ht="15" hidden="1" x14ac:dyDescent="0.25">
      <c r="A113" s="38"/>
      <c r="B113" s="35"/>
      <c r="C113" s="35"/>
      <c r="D113" s="35"/>
      <c r="E113" s="35"/>
      <c r="F113" s="37"/>
      <c r="G113" s="37"/>
      <c r="H113" s="37"/>
    </row>
    <row r="114" spans="1:8" ht="15" hidden="1" x14ac:dyDescent="0.25">
      <c r="A114" s="38"/>
      <c r="B114" s="35"/>
      <c r="C114" s="35"/>
      <c r="D114" s="35"/>
      <c r="E114" s="35"/>
      <c r="F114" s="37"/>
      <c r="G114" s="37"/>
      <c r="H114" s="37"/>
    </row>
    <row r="115" spans="1:8" ht="15" hidden="1" x14ac:dyDescent="0.25">
      <c r="A115" s="38"/>
      <c r="B115" s="35"/>
      <c r="C115" s="35"/>
      <c r="D115" s="35"/>
      <c r="E115" s="35"/>
      <c r="F115" s="37"/>
      <c r="G115" s="37"/>
      <c r="H115" s="37"/>
    </row>
    <row r="116" spans="1:8" ht="39" x14ac:dyDescent="0.25">
      <c r="A116" s="38" t="s">
        <v>175</v>
      </c>
      <c r="B116" s="35" t="s">
        <v>98</v>
      </c>
      <c r="C116" s="35" t="s">
        <v>174</v>
      </c>
      <c r="D116" s="35" t="s">
        <v>176</v>
      </c>
      <c r="E116" s="35" t="s">
        <v>101</v>
      </c>
      <c r="F116" s="37">
        <f>F117</f>
        <v>62.7</v>
      </c>
      <c r="G116" s="37">
        <f t="shared" ref="G116:H116" si="14">G117</f>
        <v>0</v>
      </c>
      <c r="H116" s="37">
        <f t="shared" si="14"/>
        <v>0</v>
      </c>
    </row>
    <row r="117" spans="1:8" ht="26.25" x14ac:dyDescent="0.25">
      <c r="A117" s="38" t="s">
        <v>177</v>
      </c>
      <c r="B117" s="35" t="s">
        <v>98</v>
      </c>
      <c r="C117" s="35" t="s">
        <v>174</v>
      </c>
      <c r="D117" s="35" t="s">
        <v>178</v>
      </c>
      <c r="E117" s="35" t="s">
        <v>101</v>
      </c>
      <c r="F117" s="37">
        <f>F118</f>
        <v>62.7</v>
      </c>
      <c r="G117" s="37">
        <f t="shared" ref="G117:H117" si="15">G118</f>
        <v>0</v>
      </c>
      <c r="H117" s="37">
        <f t="shared" si="15"/>
        <v>0</v>
      </c>
    </row>
    <row r="118" spans="1:8" ht="15" x14ac:dyDescent="0.25">
      <c r="A118" s="38" t="s">
        <v>179</v>
      </c>
      <c r="B118" s="35" t="s">
        <v>98</v>
      </c>
      <c r="C118" s="35" t="s">
        <v>174</v>
      </c>
      <c r="D118" s="35" t="s">
        <v>180</v>
      </c>
      <c r="E118" s="35" t="s">
        <v>101</v>
      </c>
      <c r="F118" s="37">
        <f>F119</f>
        <v>62.7</v>
      </c>
      <c r="G118" s="37">
        <f t="shared" ref="G118:H118" si="16">G119</f>
        <v>0</v>
      </c>
      <c r="H118" s="37">
        <f t="shared" si="16"/>
        <v>0</v>
      </c>
    </row>
    <row r="119" spans="1:8" ht="26.25" x14ac:dyDescent="0.25">
      <c r="A119" s="38" t="s">
        <v>120</v>
      </c>
      <c r="B119" s="35" t="s">
        <v>98</v>
      </c>
      <c r="C119" s="35" t="s">
        <v>174</v>
      </c>
      <c r="D119" s="35" t="s">
        <v>180</v>
      </c>
      <c r="E119" s="35" t="s">
        <v>121</v>
      </c>
      <c r="F119" s="37">
        <f>F120</f>
        <v>62.7</v>
      </c>
      <c r="G119" s="37">
        <f t="shared" ref="G119:H119" si="17">G120</f>
        <v>0</v>
      </c>
      <c r="H119" s="37">
        <f t="shared" si="17"/>
        <v>0</v>
      </c>
    </row>
    <row r="120" spans="1:8" ht="39" x14ac:dyDescent="0.25">
      <c r="A120" s="38" t="s">
        <v>122</v>
      </c>
      <c r="B120" s="35" t="s">
        <v>98</v>
      </c>
      <c r="C120" s="35" t="s">
        <v>174</v>
      </c>
      <c r="D120" s="35" t="s">
        <v>180</v>
      </c>
      <c r="E120" s="35" t="s">
        <v>123</v>
      </c>
      <c r="F120" s="37">
        <f>99-36.3</f>
        <v>62.7</v>
      </c>
      <c r="G120" s="37">
        <v>0</v>
      </c>
      <c r="H120" s="37">
        <v>0</v>
      </c>
    </row>
    <row r="121" spans="1:8" ht="45.75" customHeight="1" x14ac:dyDescent="0.25">
      <c r="A121" s="38" t="s">
        <v>181</v>
      </c>
      <c r="B121" s="35" t="s">
        <v>98</v>
      </c>
      <c r="C121" s="35" t="s">
        <v>174</v>
      </c>
      <c r="D121" s="35" t="s">
        <v>182</v>
      </c>
      <c r="E121" s="35" t="s">
        <v>101</v>
      </c>
      <c r="F121" s="37">
        <f>F122+F136+F140+F144</f>
        <v>1125.5999999999999</v>
      </c>
      <c r="G121" s="37">
        <f>G122+G136+G140+G144</f>
        <v>673</v>
      </c>
      <c r="H121" s="37">
        <f>H122+H136+H140+H144</f>
        <v>673</v>
      </c>
    </row>
    <row r="122" spans="1:8" ht="27.75" customHeight="1" x14ac:dyDescent="0.25">
      <c r="A122" s="38" t="s">
        <v>183</v>
      </c>
      <c r="B122" s="35" t="s">
        <v>98</v>
      </c>
      <c r="C122" s="35" t="s">
        <v>174</v>
      </c>
      <c r="D122" s="35" t="s">
        <v>184</v>
      </c>
      <c r="E122" s="35" t="s">
        <v>101</v>
      </c>
      <c r="F122" s="37">
        <f>F123</f>
        <v>61.3</v>
      </c>
      <c r="G122" s="37">
        <f>G123</f>
        <v>61.3</v>
      </c>
      <c r="H122" s="37">
        <f>H123</f>
        <v>61.3</v>
      </c>
    </row>
    <row r="123" spans="1:8" ht="15.75" customHeight="1" x14ac:dyDescent="0.25">
      <c r="A123" s="38" t="s">
        <v>179</v>
      </c>
      <c r="B123" s="35" t="s">
        <v>98</v>
      </c>
      <c r="C123" s="35" t="s">
        <v>174</v>
      </c>
      <c r="D123" s="35" t="s">
        <v>185</v>
      </c>
      <c r="E123" s="35" t="s">
        <v>101</v>
      </c>
      <c r="F123" s="37">
        <f>F126</f>
        <v>61.3</v>
      </c>
      <c r="G123" s="37">
        <f>G126</f>
        <v>61.3</v>
      </c>
      <c r="H123" s="37">
        <f>H126</f>
        <v>61.3</v>
      </c>
    </row>
    <row r="124" spans="1:8" ht="27" hidden="1" customHeight="1" x14ac:dyDescent="0.25">
      <c r="A124" s="38" t="s">
        <v>120</v>
      </c>
      <c r="B124" s="35" t="s">
        <v>98</v>
      </c>
      <c r="C124" s="35" t="s">
        <v>174</v>
      </c>
      <c r="D124" s="35" t="s">
        <v>185</v>
      </c>
      <c r="E124" s="35" t="s">
        <v>121</v>
      </c>
      <c r="F124" s="37">
        <f>F125</f>
        <v>0</v>
      </c>
      <c r="G124" s="37">
        <f>G125</f>
        <v>0</v>
      </c>
      <c r="H124" s="37">
        <f>H125</f>
        <v>0</v>
      </c>
    </row>
    <row r="125" spans="1:8" ht="27.75" hidden="1" customHeight="1" x14ac:dyDescent="0.25">
      <c r="A125" s="38" t="s">
        <v>122</v>
      </c>
      <c r="B125" s="35" t="s">
        <v>98</v>
      </c>
      <c r="C125" s="35" t="s">
        <v>174</v>
      </c>
      <c r="D125" s="35" t="s">
        <v>185</v>
      </c>
      <c r="E125" s="35" t="s">
        <v>123</v>
      </c>
      <c r="F125" s="37">
        <f>45-45</f>
        <v>0</v>
      </c>
      <c r="G125" s="37">
        <f>45-45</f>
        <v>0</v>
      </c>
      <c r="H125" s="37">
        <f>45-45</f>
        <v>0</v>
      </c>
    </row>
    <row r="126" spans="1:8" ht="17.25" customHeight="1" x14ac:dyDescent="0.25">
      <c r="A126" s="38" t="s">
        <v>124</v>
      </c>
      <c r="B126" s="35" t="s">
        <v>98</v>
      </c>
      <c r="C126" s="35" t="s">
        <v>174</v>
      </c>
      <c r="D126" s="35" t="s">
        <v>185</v>
      </c>
      <c r="E126" s="35" t="s">
        <v>125</v>
      </c>
      <c r="F126" s="37">
        <f>F127</f>
        <v>61.3</v>
      </c>
      <c r="G126" s="37">
        <f>G127</f>
        <v>61.3</v>
      </c>
      <c r="H126" s="37">
        <f>H127</f>
        <v>61.3</v>
      </c>
    </row>
    <row r="127" spans="1:8" ht="18" customHeight="1" x14ac:dyDescent="0.25">
      <c r="A127" s="57" t="s">
        <v>126</v>
      </c>
      <c r="B127" s="35" t="s">
        <v>98</v>
      </c>
      <c r="C127" s="35" t="s">
        <v>174</v>
      </c>
      <c r="D127" s="35" t="s">
        <v>185</v>
      </c>
      <c r="E127" s="35" t="s">
        <v>127</v>
      </c>
      <c r="F127" s="37">
        <v>61.3</v>
      </c>
      <c r="G127" s="37">
        <v>61.3</v>
      </c>
      <c r="H127" s="37">
        <v>61.3</v>
      </c>
    </row>
    <row r="128" spans="1:8" ht="76.5" hidden="1" customHeight="1" x14ac:dyDescent="0.25">
      <c r="A128" s="38" t="s">
        <v>186</v>
      </c>
      <c r="B128" s="35" t="s">
        <v>98</v>
      </c>
      <c r="C128" s="35" t="s">
        <v>174</v>
      </c>
      <c r="D128" s="35" t="s">
        <v>187</v>
      </c>
      <c r="E128" s="35" t="s">
        <v>101</v>
      </c>
      <c r="F128" s="37">
        <f t="shared" ref="F128:H130" si="18">F129</f>
        <v>0</v>
      </c>
      <c r="G128" s="37">
        <f t="shared" si="18"/>
        <v>0</v>
      </c>
      <c r="H128" s="37">
        <f t="shared" si="18"/>
        <v>0</v>
      </c>
    </row>
    <row r="129" spans="1:8" ht="15.75" hidden="1" customHeight="1" x14ac:dyDescent="0.25">
      <c r="A129" s="38" t="s">
        <v>179</v>
      </c>
      <c r="B129" s="35" t="s">
        <v>98</v>
      </c>
      <c r="C129" s="35" t="s">
        <v>174</v>
      </c>
      <c r="D129" s="35" t="s">
        <v>188</v>
      </c>
      <c r="E129" s="35" t="s">
        <v>101</v>
      </c>
      <c r="F129" s="37">
        <f t="shared" si="18"/>
        <v>0</v>
      </c>
      <c r="G129" s="37">
        <f t="shared" si="18"/>
        <v>0</v>
      </c>
      <c r="H129" s="37">
        <f t="shared" si="18"/>
        <v>0</v>
      </c>
    </row>
    <row r="130" spans="1:8" ht="25.5" hidden="1" customHeight="1" x14ac:dyDescent="0.25">
      <c r="A130" s="38" t="s">
        <v>120</v>
      </c>
      <c r="B130" s="35" t="s">
        <v>98</v>
      </c>
      <c r="C130" s="35" t="s">
        <v>174</v>
      </c>
      <c r="D130" s="35" t="s">
        <v>188</v>
      </c>
      <c r="E130" s="35" t="s">
        <v>121</v>
      </c>
      <c r="F130" s="37">
        <f t="shared" si="18"/>
        <v>0</v>
      </c>
      <c r="G130" s="37">
        <f t="shared" si="18"/>
        <v>0</v>
      </c>
      <c r="H130" s="37">
        <f t="shared" si="18"/>
        <v>0</v>
      </c>
    </row>
    <row r="131" spans="1:8" ht="27" hidden="1" customHeight="1" x14ac:dyDescent="0.25">
      <c r="A131" s="38" t="s">
        <v>122</v>
      </c>
      <c r="B131" s="35" t="s">
        <v>98</v>
      </c>
      <c r="C131" s="35" t="s">
        <v>174</v>
      </c>
      <c r="D131" s="35" t="s">
        <v>188</v>
      </c>
      <c r="E131" s="35" t="s">
        <v>123</v>
      </c>
      <c r="F131" s="37"/>
      <c r="G131" s="37"/>
      <c r="H131" s="37"/>
    </row>
    <row r="132" spans="1:8" ht="27" hidden="1" customHeight="1" x14ac:dyDescent="0.25">
      <c r="A132" s="38"/>
      <c r="B132" s="35"/>
      <c r="C132" s="35"/>
      <c r="D132" s="35"/>
      <c r="E132" s="35"/>
      <c r="F132" s="37"/>
      <c r="G132" s="37"/>
      <c r="H132" s="37"/>
    </row>
    <row r="133" spans="1:8" ht="27" hidden="1" customHeight="1" x14ac:dyDescent="0.25">
      <c r="A133" s="38"/>
      <c r="B133" s="35"/>
      <c r="C133" s="35"/>
      <c r="D133" s="35"/>
      <c r="E133" s="35"/>
      <c r="F133" s="37"/>
      <c r="G133" s="37"/>
      <c r="H133" s="37"/>
    </row>
    <row r="134" spans="1:8" ht="27" hidden="1" customHeight="1" x14ac:dyDescent="0.25">
      <c r="A134" s="38"/>
      <c r="B134" s="35"/>
      <c r="C134" s="35"/>
      <c r="D134" s="35"/>
      <c r="E134" s="35"/>
      <c r="F134" s="37"/>
      <c r="G134" s="37"/>
      <c r="H134" s="37"/>
    </row>
    <row r="135" spans="1:8" ht="27" hidden="1" customHeight="1" x14ac:dyDescent="0.25">
      <c r="A135" s="38"/>
      <c r="B135" s="35"/>
      <c r="C135" s="35"/>
      <c r="D135" s="35"/>
      <c r="E135" s="35"/>
      <c r="F135" s="37"/>
      <c r="G135" s="37"/>
      <c r="H135" s="37"/>
    </row>
    <row r="136" spans="1:8" ht="81.75" customHeight="1" x14ac:dyDescent="0.25">
      <c r="A136" s="60" t="s">
        <v>189</v>
      </c>
      <c r="B136" s="35" t="s">
        <v>98</v>
      </c>
      <c r="C136" s="35" t="s">
        <v>174</v>
      </c>
      <c r="D136" s="35" t="s">
        <v>190</v>
      </c>
      <c r="E136" s="35" t="s">
        <v>101</v>
      </c>
      <c r="F136" s="37">
        <f t="shared" ref="F136:H138" si="19">F137</f>
        <v>12</v>
      </c>
      <c r="G136" s="37">
        <f t="shared" si="19"/>
        <v>7</v>
      </c>
      <c r="H136" s="37">
        <f t="shared" si="19"/>
        <v>7</v>
      </c>
    </row>
    <row r="137" spans="1:8" ht="18.75" customHeight="1" x14ac:dyDescent="0.25">
      <c r="A137" s="60" t="s">
        <v>179</v>
      </c>
      <c r="B137" s="35" t="s">
        <v>98</v>
      </c>
      <c r="C137" s="35" t="s">
        <v>174</v>
      </c>
      <c r="D137" s="35" t="s">
        <v>191</v>
      </c>
      <c r="E137" s="35" t="s">
        <v>101</v>
      </c>
      <c r="F137" s="37">
        <f t="shared" si="19"/>
        <v>12</v>
      </c>
      <c r="G137" s="37">
        <f t="shared" si="19"/>
        <v>7</v>
      </c>
      <c r="H137" s="37">
        <f t="shared" si="19"/>
        <v>7</v>
      </c>
    </row>
    <row r="138" spans="1:8" ht="27" customHeight="1" x14ac:dyDescent="0.25">
      <c r="A138" s="38" t="s">
        <v>120</v>
      </c>
      <c r="B138" s="35" t="s">
        <v>98</v>
      </c>
      <c r="C138" s="35" t="s">
        <v>174</v>
      </c>
      <c r="D138" s="35" t="s">
        <v>191</v>
      </c>
      <c r="E138" s="35" t="s">
        <v>121</v>
      </c>
      <c r="F138" s="37">
        <f t="shared" si="19"/>
        <v>12</v>
      </c>
      <c r="G138" s="37">
        <f t="shared" si="19"/>
        <v>7</v>
      </c>
      <c r="H138" s="37">
        <f t="shared" si="19"/>
        <v>7</v>
      </c>
    </row>
    <row r="139" spans="1:8" ht="27" customHeight="1" x14ac:dyDescent="0.25">
      <c r="A139" s="38" t="s">
        <v>122</v>
      </c>
      <c r="B139" s="35" t="s">
        <v>98</v>
      </c>
      <c r="C139" s="35" t="s">
        <v>174</v>
      </c>
      <c r="D139" s="35" t="s">
        <v>191</v>
      </c>
      <c r="E139" s="35" t="s">
        <v>123</v>
      </c>
      <c r="F139" s="37">
        <f>7+5</f>
        <v>12</v>
      </c>
      <c r="G139" s="37">
        <v>7</v>
      </c>
      <c r="H139" s="37">
        <v>7</v>
      </c>
    </row>
    <row r="140" spans="1:8" ht="43.5" customHeight="1" x14ac:dyDescent="0.25">
      <c r="A140" s="38" t="s">
        <v>192</v>
      </c>
      <c r="B140" s="35" t="s">
        <v>98</v>
      </c>
      <c r="C140" s="35" t="s">
        <v>174</v>
      </c>
      <c r="D140" s="35" t="s">
        <v>193</v>
      </c>
      <c r="E140" s="35" t="s">
        <v>101</v>
      </c>
      <c r="F140" s="37">
        <f t="shared" ref="F140:H142" si="20">F141</f>
        <v>32.799999999999997</v>
      </c>
      <c r="G140" s="37">
        <f t="shared" si="20"/>
        <v>26.5</v>
      </c>
      <c r="H140" s="37">
        <f t="shared" si="20"/>
        <v>26.5</v>
      </c>
    </row>
    <row r="141" spans="1:8" ht="19.5" customHeight="1" x14ac:dyDescent="0.25">
      <c r="A141" s="60" t="s">
        <v>179</v>
      </c>
      <c r="B141" s="35" t="s">
        <v>98</v>
      </c>
      <c r="C141" s="35" t="s">
        <v>174</v>
      </c>
      <c r="D141" s="35" t="s">
        <v>194</v>
      </c>
      <c r="E141" s="35" t="s">
        <v>101</v>
      </c>
      <c r="F141" s="37">
        <f t="shared" si="20"/>
        <v>32.799999999999997</v>
      </c>
      <c r="G141" s="37">
        <f t="shared" si="20"/>
        <v>26.5</v>
      </c>
      <c r="H141" s="37">
        <f t="shared" si="20"/>
        <v>26.5</v>
      </c>
    </row>
    <row r="142" spans="1:8" ht="27" customHeight="1" x14ac:dyDescent="0.25">
      <c r="A142" s="38" t="s">
        <v>120</v>
      </c>
      <c r="B142" s="35" t="s">
        <v>98</v>
      </c>
      <c r="C142" s="35" t="s">
        <v>174</v>
      </c>
      <c r="D142" s="35" t="s">
        <v>194</v>
      </c>
      <c r="E142" s="35" t="s">
        <v>121</v>
      </c>
      <c r="F142" s="37">
        <f t="shared" si="20"/>
        <v>32.799999999999997</v>
      </c>
      <c r="G142" s="37">
        <f t="shared" si="20"/>
        <v>26.5</v>
      </c>
      <c r="H142" s="37">
        <f t="shared" si="20"/>
        <v>26.5</v>
      </c>
    </row>
    <row r="143" spans="1:8" ht="27" customHeight="1" x14ac:dyDescent="0.25">
      <c r="A143" s="38" t="s">
        <v>122</v>
      </c>
      <c r="B143" s="35" t="s">
        <v>98</v>
      </c>
      <c r="C143" s="35" t="s">
        <v>174</v>
      </c>
      <c r="D143" s="35" t="s">
        <v>194</v>
      </c>
      <c r="E143" s="35" t="s">
        <v>123</v>
      </c>
      <c r="F143" s="37">
        <f>28-1.5+12.5-6.2</f>
        <v>32.799999999999997</v>
      </c>
      <c r="G143" s="37">
        <f>28-1.5</f>
        <v>26.5</v>
      </c>
      <c r="H143" s="37">
        <f>28-1.5</f>
        <v>26.5</v>
      </c>
    </row>
    <row r="144" spans="1:8" ht="56.25" customHeight="1" x14ac:dyDescent="0.25">
      <c r="A144" s="38" t="s">
        <v>195</v>
      </c>
      <c r="B144" s="35" t="s">
        <v>98</v>
      </c>
      <c r="C144" s="35" t="s">
        <v>174</v>
      </c>
      <c r="D144" s="35" t="s">
        <v>196</v>
      </c>
      <c r="E144" s="35" t="s">
        <v>101</v>
      </c>
      <c r="F144" s="37">
        <f t="shared" ref="F144:H146" si="21">F145</f>
        <v>1019.5</v>
      </c>
      <c r="G144" s="37">
        <f t="shared" si="21"/>
        <v>578.20000000000005</v>
      </c>
      <c r="H144" s="37">
        <f t="shared" si="21"/>
        <v>578.20000000000005</v>
      </c>
    </row>
    <row r="145" spans="1:8" ht="17.25" customHeight="1" x14ac:dyDescent="0.25">
      <c r="A145" s="60" t="s">
        <v>179</v>
      </c>
      <c r="B145" s="35" t="s">
        <v>98</v>
      </c>
      <c r="C145" s="35" t="s">
        <v>174</v>
      </c>
      <c r="D145" s="35" t="s">
        <v>197</v>
      </c>
      <c r="E145" s="35" t="s">
        <v>101</v>
      </c>
      <c r="F145" s="37">
        <f t="shared" si="21"/>
        <v>1019.5</v>
      </c>
      <c r="G145" s="37">
        <f t="shared" si="21"/>
        <v>578.20000000000005</v>
      </c>
      <c r="H145" s="37">
        <f t="shared" si="21"/>
        <v>578.20000000000005</v>
      </c>
    </row>
    <row r="146" spans="1:8" ht="27" customHeight="1" x14ac:dyDescent="0.25">
      <c r="A146" s="38" t="s">
        <v>120</v>
      </c>
      <c r="B146" s="35" t="s">
        <v>98</v>
      </c>
      <c r="C146" s="35" t="s">
        <v>174</v>
      </c>
      <c r="D146" s="35" t="s">
        <v>197</v>
      </c>
      <c r="E146" s="35" t="s">
        <v>121</v>
      </c>
      <c r="F146" s="37">
        <f t="shared" si="21"/>
        <v>1019.5</v>
      </c>
      <c r="G146" s="37">
        <f t="shared" si="21"/>
        <v>578.20000000000005</v>
      </c>
      <c r="H146" s="37">
        <f t="shared" si="21"/>
        <v>578.20000000000005</v>
      </c>
    </row>
    <row r="147" spans="1:8" ht="27" customHeight="1" x14ac:dyDescent="0.25">
      <c r="A147" s="38" t="s">
        <v>122</v>
      </c>
      <c r="B147" s="35" t="s">
        <v>98</v>
      </c>
      <c r="C147" s="35" t="s">
        <v>174</v>
      </c>
      <c r="D147" s="35" t="s">
        <v>197</v>
      </c>
      <c r="E147" s="35" t="s">
        <v>123</v>
      </c>
      <c r="F147" s="37">
        <f>578.2+256.3+130+55</f>
        <v>1019.5</v>
      </c>
      <c r="G147" s="37">
        <v>578.20000000000005</v>
      </c>
      <c r="H147" s="37">
        <v>578.20000000000005</v>
      </c>
    </row>
    <row r="148" spans="1:8" ht="64.5" x14ac:dyDescent="0.25">
      <c r="A148" s="38" t="s">
        <v>198</v>
      </c>
      <c r="B148" s="35" t="s">
        <v>98</v>
      </c>
      <c r="C148" s="35" t="s">
        <v>174</v>
      </c>
      <c r="D148" s="35" t="s">
        <v>199</v>
      </c>
      <c r="E148" s="35" t="s">
        <v>101</v>
      </c>
      <c r="F148" s="37">
        <f t="shared" ref="F148:H151" si="22">F149</f>
        <v>206</v>
      </c>
      <c r="G148" s="37">
        <f t="shared" si="22"/>
        <v>206</v>
      </c>
      <c r="H148" s="37">
        <f t="shared" si="22"/>
        <v>206</v>
      </c>
    </row>
    <row r="149" spans="1:8" ht="30" customHeight="1" x14ac:dyDescent="0.25">
      <c r="A149" s="38" t="s">
        <v>200</v>
      </c>
      <c r="B149" s="35" t="s">
        <v>98</v>
      </c>
      <c r="C149" s="35" t="s">
        <v>174</v>
      </c>
      <c r="D149" s="35" t="s">
        <v>201</v>
      </c>
      <c r="E149" s="35" t="s">
        <v>101</v>
      </c>
      <c r="F149" s="37">
        <f t="shared" si="22"/>
        <v>206</v>
      </c>
      <c r="G149" s="37">
        <f t="shared" si="22"/>
        <v>206</v>
      </c>
      <c r="H149" s="37">
        <f t="shared" si="22"/>
        <v>206</v>
      </c>
    </row>
    <row r="150" spans="1:8" ht="18" customHeight="1" x14ac:dyDescent="0.25">
      <c r="A150" s="38" t="s">
        <v>179</v>
      </c>
      <c r="B150" s="35" t="s">
        <v>98</v>
      </c>
      <c r="C150" s="35" t="s">
        <v>174</v>
      </c>
      <c r="D150" s="35" t="s">
        <v>202</v>
      </c>
      <c r="E150" s="35" t="s">
        <v>101</v>
      </c>
      <c r="F150" s="37">
        <f t="shared" si="22"/>
        <v>206</v>
      </c>
      <c r="G150" s="37">
        <f t="shared" si="22"/>
        <v>206</v>
      </c>
      <c r="H150" s="37">
        <f t="shared" si="22"/>
        <v>206</v>
      </c>
    </row>
    <row r="151" spans="1:8" ht="26.25" x14ac:dyDescent="0.25">
      <c r="A151" s="38" t="s">
        <v>120</v>
      </c>
      <c r="B151" s="35" t="s">
        <v>98</v>
      </c>
      <c r="C151" s="35" t="s">
        <v>174</v>
      </c>
      <c r="D151" s="35" t="s">
        <v>202</v>
      </c>
      <c r="E151" s="35" t="s">
        <v>121</v>
      </c>
      <c r="F151" s="37">
        <f t="shared" si="22"/>
        <v>206</v>
      </c>
      <c r="G151" s="37">
        <f t="shared" si="22"/>
        <v>206</v>
      </c>
      <c r="H151" s="37">
        <f t="shared" si="22"/>
        <v>206</v>
      </c>
    </row>
    <row r="152" spans="1:8" ht="30.75" customHeight="1" x14ac:dyDescent="0.25">
      <c r="A152" s="38" t="s">
        <v>122</v>
      </c>
      <c r="B152" s="35" t="s">
        <v>98</v>
      </c>
      <c r="C152" s="35" t="s">
        <v>174</v>
      </c>
      <c r="D152" s="35" t="s">
        <v>202</v>
      </c>
      <c r="E152" s="35" t="s">
        <v>123</v>
      </c>
      <c r="F152" s="37">
        <v>206</v>
      </c>
      <c r="G152" s="37">
        <v>206</v>
      </c>
      <c r="H152" s="37">
        <v>206</v>
      </c>
    </row>
    <row r="153" spans="1:8" ht="51" customHeight="1" x14ac:dyDescent="0.25">
      <c r="A153" s="38" t="s">
        <v>650</v>
      </c>
      <c r="B153" s="35" t="s">
        <v>98</v>
      </c>
      <c r="C153" s="35" t="s">
        <v>174</v>
      </c>
      <c r="D153" s="35" t="s">
        <v>647</v>
      </c>
      <c r="E153" s="35" t="s">
        <v>101</v>
      </c>
      <c r="F153" s="37">
        <f>F154</f>
        <v>1956.2</v>
      </c>
      <c r="G153" s="37">
        <f t="shared" ref="G153:H153" si="23">G154</f>
        <v>0</v>
      </c>
      <c r="H153" s="37">
        <f t="shared" si="23"/>
        <v>0</v>
      </c>
    </row>
    <row r="154" spans="1:8" ht="30.75" customHeight="1" x14ac:dyDescent="0.25">
      <c r="A154" s="38" t="s">
        <v>651</v>
      </c>
      <c r="B154" s="35" t="s">
        <v>98</v>
      </c>
      <c r="C154" s="35" t="s">
        <v>174</v>
      </c>
      <c r="D154" s="35" t="s">
        <v>648</v>
      </c>
      <c r="E154" s="35" t="s">
        <v>101</v>
      </c>
      <c r="F154" s="37">
        <f>F155+F160</f>
        <v>1956.2</v>
      </c>
      <c r="G154" s="37">
        <f t="shared" ref="G154:H154" si="24">G155</f>
        <v>0</v>
      </c>
      <c r="H154" s="37">
        <f t="shared" si="24"/>
        <v>0</v>
      </c>
    </row>
    <row r="155" spans="1:8" ht="22.5" customHeight="1" x14ac:dyDescent="0.25">
      <c r="A155" s="38" t="s">
        <v>179</v>
      </c>
      <c r="B155" s="35" t="s">
        <v>98</v>
      </c>
      <c r="C155" s="35" t="s">
        <v>174</v>
      </c>
      <c r="D155" s="35" t="s">
        <v>649</v>
      </c>
      <c r="E155" s="35" t="s">
        <v>101</v>
      </c>
      <c r="F155" s="37">
        <f>F156+F158</f>
        <v>1327</v>
      </c>
      <c r="G155" s="37">
        <f t="shared" ref="G155:H155" si="25">G156</f>
        <v>0</v>
      </c>
      <c r="H155" s="37">
        <f t="shared" si="25"/>
        <v>0</v>
      </c>
    </row>
    <row r="156" spans="1:8" ht="30.75" customHeight="1" x14ac:dyDescent="0.25">
      <c r="A156" s="38" t="s">
        <v>120</v>
      </c>
      <c r="B156" s="35" t="s">
        <v>98</v>
      </c>
      <c r="C156" s="35" t="s">
        <v>174</v>
      </c>
      <c r="D156" s="35" t="s">
        <v>649</v>
      </c>
      <c r="E156" s="35" t="s">
        <v>121</v>
      </c>
      <c r="F156" s="37">
        <f>F157</f>
        <v>1324.2</v>
      </c>
      <c r="G156" s="37">
        <f t="shared" ref="G156:H156" si="26">G157</f>
        <v>0</v>
      </c>
      <c r="H156" s="37">
        <f t="shared" si="26"/>
        <v>0</v>
      </c>
    </row>
    <row r="157" spans="1:8" ht="30.75" customHeight="1" x14ac:dyDescent="0.25">
      <c r="A157" s="38" t="s">
        <v>122</v>
      </c>
      <c r="B157" s="35" t="s">
        <v>98</v>
      </c>
      <c r="C157" s="35" t="s">
        <v>174</v>
      </c>
      <c r="D157" s="35" t="s">
        <v>649</v>
      </c>
      <c r="E157" s="35" t="s">
        <v>123</v>
      </c>
      <c r="F157" s="37">
        <f>1335.7-12.1+0.6</f>
        <v>1324.2</v>
      </c>
      <c r="G157" s="37">
        <v>0</v>
      </c>
      <c r="H157" s="37">
        <v>0</v>
      </c>
    </row>
    <row r="158" spans="1:8" ht="23.25" customHeight="1" x14ac:dyDescent="0.25">
      <c r="A158" s="38" t="s">
        <v>124</v>
      </c>
      <c r="B158" s="35" t="s">
        <v>98</v>
      </c>
      <c r="C158" s="35" t="s">
        <v>174</v>
      </c>
      <c r="D158" s="35" t="s">
        <v>649</v>
      </c>
      <c r="E158" s="35" t="s">
        <v>125</v>
      </c>
      <c r="F158" s="37">
        <f>F159</f>
        <v>2.8</v>
      </c>
      <c r="G158" s="37">
        <v>0</v>
      </c>
      <c r="H158" s="37">
        <v>0</v>
      </c>
    </row>
    <row r="159" spans="1:8" ht="22.5" customHeight="1" x14ac:dyDescent="0.25">
      <c r="A159" s="38" t="s">
        <v>126</v>
      </c>
      <c r="B159" s="35" t="s">
        <v>98</v>
      </c>
      <c r="C159" s="35" t="s">
        <v>174</v>
      </c>
      <c r="D159" s="35" t="s">
        <v>649</v>
      </c>
      <c r="E159" s="35" t="s">
        <v>127</v>
      </c>
      <c r="F159" s="37">
        <v>2.8</v>
      </c>
      <c r="G159" s="37">
        <v>0</v>
      </c>
      <c r="H159" s="37">
        <v>0</v>
      </c>
    </row>
    <row r="160" spans="1:8" ht="41.25" customHeight="1" x14ac:dyDescent="0.25">
      <c r="A160" s="38" t="s">
        <v>669</v>
      </c>
      <c r="B160" s="35" t="s">
        <v>98</v>
      </c>
      <c r="C160" s="35" t="s">
        <v>174</v>
      </c>
      <c r="D160" s="35" t="s">
        <v>680</v>
      </c>
      <c r="E160" s="35" t="s">
        <v>101</v>
      </c>
      <c r="F160" s="37">
        <f>F161</f>
        <v>629.20000000000005</v>
      </c>
      <c r="G160" s="37">
        <v>0</v>
      </c>
      <c r="H160" s="37">
        <v>0</v>
      </c>
    </row>
    <row r="161" spans="1:8" ht="27" customHeight="1" x14ac:dyDescent="0.25">
      <c r="A161" s="38" t="s">
        <v>120</v>
      </c>
      <c r="B161" s="35" t="s">
        <v>98</v>
      </c>
      <c r="C161" s="35" t="s">
        <v>174</v>
      </c>
      <c r="D161" s="35" t="s">
        <v>680</v>
      </c>
      <c r="E161" s="35" t="s">
        <v>121</v>
      </c>
      <c r="F161" s="37">
        <f>F162</f>
        <v>629.20000000000005</v>
      </c>
      <c r="G161" s="37">
        <v>0</v>
      </c>
      <c r="H161" s="37">
        <v>0</v>
      </c>
    </row>
    <row r="162" spans="1:8" ht="30.75" customHeight="1" x14ac:dyDescent="0.25">
      <c r="A162" s="38" t="s">
        <v>122</v>
      </c>
      <c r="B162" s="35" t="s">
        <v>98</v>
      </c>
      <c r="C162" s="35" t="s">
        <v>174</v>
      </c>
      <c r="D162" s="35" t="s">
        <v>680</v>
      </c>
      <c r="E162" s="35" t="s">
        <v>123</v>
      </c>
      <c r="F162" s="37">
        <f>450+179.2</f>
        <v>629.20000000000005</v>
      </c>
      <c r="G162" s="37">
        <v>0</v>
      </c>
      <c r="H162" s="37">
        <v>0</v>
      </c>
    </row>
    <row r="163" spans="1:8" s="107" customFormat="1" ht="57.75" customHeight="1" x14ac:dyDescent="0.25">
      <c r="A163" s="105" t="s">
        <v>203</v>
      </c>
      <c r="B163" s="106" t="s">
        <v>98</v>
      </c>
      <c r="C163" s="106" t="s">
        <v>174</v>
      </c>
      <c r="D163" s="106" t="s">
        <v>204</v>
      </c>
      <c r="E163" s="106" t="s">
        <v>101</v>
      </c>
      <c r="F163" s="108">
        <f t="shared" ref="F163:H167" si="27">F164</f>
        <v>87.6</v>
      </c>
      <c r="G163" s="108">
        <f t="shared" si="27"/>
        <v>87.6</v>
      </c>
      <c r="H163" s="108">
        <f t="shared" si="27"/>
        <v>87.6</v>
      </c>
    </row>
    <row r="164" spans="1:8" ht="44.25" customHeight="1" x14ac:dyDescent="0.25">
      <c r="A164" s="38" t="s">
        <v>205</v>
      </c>
      <c r="B164" s="35" t="s">
        <v>98</v>
      </c>
      <c r="C164" s="35" t="s">
        <v>174</v>
      </c>
      <c r="D164" s="35" t="s">
        <v>206</v>
      </c>
      <c r="E164" s="35" t="s">
        <v>101</v>
      </c>
      <c r="F164" s="37">
        <f t="shared" si="27"/>
        <v>87.6</v>
      </c>
      <c r="G164" s="37">
        <f t="shared" si="27"/>
        <v>87.6</v>
      </c>
      <c r="H164" s="37">
        <f t="shared" si="27"/>
        <v>87.6</v>
      </c>
    </row>
    <row r="165" spans="1:8" ht="43.5" customHeight="1" x14ac:dyDescent="0.25">
      <c r="A165" s="38" t="s">
        <v>207</v>
      </c>
      <c r="B165" s="35" t="s">
        <v>98</v>
      </c>
      <c r="C165" s="35" t="s">
        <v>174</v>
      </c>
      <c r="D165" s="35" t="s">
        <v>208</v>
      </c>
      <c r="E165" s="35" t="s">
        <v>101</v>
      </c>
      <c r="F165" s="37">
        <f t="shared" si="27"/>
        <v>87.6</v>
      </c>
      <c r="G165" s="37">
        <f t="shared" si="27"/>
        <v>87.6</v>
      </c>
      <c r="H165" s="37">
        <f t="shared" si="27"/>
        <v>87.6</v>
      </c>
    </row>
    <row r="166" spans="1:8" ht="18.75" customHeight="1" x14ac:dyDescent="0.25">
      <c r="A166" s="38" t="s">
        <v>179</v>
      </c>
      <c r="B166" s="35" t="s">
        <v>98</v>
      </c>
      <c r="C166" s="35" t="s">
        <v>174</v>
      </c>
      <c r="D166" s="35" t="s">
        <v>209</v>
      </c>
      <c r="E166" s="35" t="s">
        <v>101</v>
      </c>
      <c r="F166" s="37">
        <f t="shared" si="27"/>
        <v>87.6</v>
      </c>
      <c r="G166" s="37">
        <f t="shared" si="27"/>
        <v>87.6</v>
      </c>
      <c r="H166" s="37">
        <f t="shared" si="27"/>
        <v>87.6</v>
      </c>
    </row>
    <row r="167" spans="1:8" ht="26.25" customHeight="1" x14ac:dyDescent="0.25">
      <c r="A167" s="38" t="s">
        <v>120</v>
      </c>
      <c r="B167" s="35" t="s">
        <v>98</v>
      </c>
      <c r="C167" s="35" t="s">
        <v>174</v>
      </c>
      <c r="D167" s="35" t="s">
        <v>209</v>
      </c>
      <c r="E167" s="35" t="s">
        <v>121</v>
      </c>
      <c r="F167" s="37">
        <f t="shared" si="27"/>
        <v>87.6</v>
      </c>
      <c r="G167" s="37">
        <f t="shared" si="27"/>
        <v>87.6</v>
      </c>
      <c r="H167" s="37">
        <f t="shared" si="27"/>
        <v>87.6</v>
      </c>
    </row>
    <row r="168" spans="1:8" ht="31.5" customHeight="1" x14ac:dyDescent="0.25">
      <c r="A168" s="38" t="s">
        <v>122</v>
      </c>
      <c r="B168" s="35" t="s">
        <v>98</v>
      </c>
      <c r="C168" s="35" t="s">
        <v>174</v>
      </c>
      <c r="D168" s="35" t="s">
        <v>209</v>
      </c>
      <c r="E168" s="35" t="s">
        <v>123</v>
      </c>
      <c r="F168" s="37">
        <v>87.6</v>
      </c>
      <c r="G168" s="37">
        <v>87.6</v>
      </c>
      <c r="H168" s="37">
        <v>87.6</v>
      </c>
    </row>
    <row r="169" spans="1:8" ht="30" customHeight="1" x14ac:dyDescent="0.25">
      <c r="A169" s="38" t="s">
        <v>210</v>
      </c>
      <c r="B169" s="35" t="s">
        <v>98</v>
      </c>
      <c r="C169" s="35" t="s">
        <v>174</v>
      </c>
      <c r="D169" s="35" t="s">
        <v>211</v>
      </c>
      <c r="E169" s="35" t="s">
        <v>101</v>
      </c>
      <c r="F169" s="37">
        <f>F170+F181+F177</f>
        <v>2100.2999999999997</v>
      </c>
      <c r="G169" s="37">
        <f t="shared" ref="G169:H169" si="28">G170+G181+G177</f>
        <v>5408.8</v>
      </c>
      <c r="H169" s="37">
        <f t="shared" si="28"/>
        <v>5550.1</v>
      </c>
    </row>
    <row r="170" spans="1:8" ht="39" hidden="1" x14ac:dyDescent="0.25">
      <c r="A170" s="38" t="s">
        <v>212</v>
      </c>
      <c r="B170" s="35" t="s">
        <v>98</v>
      </c>
      <c r="C170" s="35" t="s">
        <v>174</v>
      </c>
      <c r="D170" s="35" t="s">
        <v>213</v>
      </c>
      <c r="E170" s="35" t="s">
        <v>101</v>
      </c>
      <c r="F170" s="37">
        <f t="shared" ref="F170:H172" si="29">F171</f>
        <v>0</v>
      </c>
      <c r="G170" s="37">
        <f t="shared" si="29"/>
        <v>0</v>
      </c>
      <c r="H170" s="37">
        <f t="shared" si="29"/>
        <v>0</v>
      </c>
    </row>
    <row r="171" spans="1:8" ht="15" hidden="1" x14ac:dyDescent="0.25">
      <c r="A171" s="38" t="s">
        <v>179</v>
      </c>
      <c r="B171" s="35" t="s">
        <v>98</v>
      </c>
      <c r="C171" s="35" t="s">
        <v>174</v>
      </c>
      <c r="D171" s="35" t="s">
        <v>214</v>
      </c>
      <c r="E171" s="35" t="s">
        <v>101</v>
      </c>
      <c r="F171" s="37">
        <f t="shared" si="29"/>
        <v>0</v>
      </c>
      <c r="G171" s="37">
        <f t="shared" si="29"/>
        <v>0</v>
      </c>
      <c r="H171" s="37">
        <f t="shared" si="29"/>
        <v>0</v>
      </c>
    </row>
    <row r="172" spans="1:8" ht="26.25" hidden="1" x14ac:dyDescent="0.25">
      <c r="A172" s="38" t="s">
        <v>120</v>
      </c>
      <c r="B172" s="35" t="s">
        <v>98</v>
      </c>
      <c r="C172" s="35" t="s">
        <v>174</v>
      </c>
      <c r="D172" s="35" t="s">
        <v>214</v>
      </c>
      <c r="E172" s="35" t="s">
        <v>121</v>
      </c>
      <c r="F172" s="37">
        <f t="shared" si="29"/>
        <v>0</v>
      </c>
      <c r="G172" s="37">
        <f t="shared" si="29"/>
        <v>0</v>
      </c>
      <c r="H172" s="37">
        <f t="shared" si="29"/>
        <v>0</v>
      </c>
    </row>
    <row r="173" spans="1:8" ht="39" hidden="1" x14ac:dyDescent="0.25">
      <c r="A173" s="38" t="s">
        <v>122</v>
      </c>
      <c r="B173" s="35" t="s">
        <v>98</v>
      </c>
      <c r="C173" s="35" t="s">
        <v>174</v>
      </c>
      <c r="D173" s="35" t="s">
        <v>214</v>
      </c>
      <c r="E173" s="35" t="s">
        <v>123</v>
      </c>
      <c r="F173" s="37">
        <v>0</v>
      </c>
      <c r="G173" s="37">
        <v>0</v>
      </c>
      <c r="H173" s="37">
        <v>0</v>
      </c>
    </row>
    <row r="174" spans="1:8" ht="15" hidden="1" x14ac:dyDescent="0.25">
      <c r="A174" s="38" t="s">
        <v>165</v>
      </c>
      <c r="B174" s="35" t="s">
        <v>98</v>
      </c>
      <c r="C174" s="35" t="s">
        <v>174</v>
      </c>
      <c r="D174" s="35" t="s">
        <v>215</v>
      </c>
      <c r="E174" s="35" t="s">
        <v>101</v>
      </c>
      <c r="F174" s="37">
        <f t="shared" ref="F174:H175" si="30">F175</f>
        <v>0</v>
      </c>
      <c r="G174" s="37">
        <f t="shared" si="30"/>
        <v>0</v>
      </c>
      <c r="H174" s="37">
        <f t="shared" si="30"/>
        <v>0</v>
      </c>
    </row>
    <row r="175" spans="1:8" ht="15" hidden="1" x14ac:dyDescent="0.25">
      <c r="A175" s="38" t="s">
        <v>216</v>
      </c>
      <c r="B175" s="35" t="s">
        <v>98</v>
      </c>
      <c r="C175" s="35" t="s">
        <v>174</v>
      </c>
      <c r="D175" s="35" t="s">
        <v>217</v>
      </c>
      <c r="E175" s="35" t="s">
        <v>101</v>
      </c>
      <c r="F175" s="37">
        <f t="shared" si="30"/>
        <v>0</v>
      </c>
      <c r="G175" s="37">
        <f t="shared" si="30"/>
        <v>0</v>
      </c>
      <c r="H175" s="37">
        <f t="shared" si="30"/>
        <v>0</v>
      </c>
    </row>
    <row r="176" spans="1:8" ht="15" hidden="1" x14ac:dyDescent="0.25">
      <c r="A176" s="38" t="s">
        <v>218</v>
      </c>
      <c r="B176" s="35" t="s">
        <v>98</v>
      </c>
      <c r="C176" s="35" t="s">
        <v>174</v>
      </c>
      <c r="D176" s="35" t="s">
        <v>217</v>
      </c>
      <c r="E176" s="35" t="s">
        <v>219</v>
      </c>
      <c r="F176" s="37">
        <v>0</v>
      </c>
      <c r="G176" s="37">
        <v>0</v>
      </c>
      <c r="H176" s="37">
        <v>0</v>
      </c>
    </row>
    <row r="177" spans="1:8" ht="39" x14ac:dyDescent="0.25">
      <c r="A177" s="38" t="s">
        <v>212</v>
      </c>
      <c r="B177" s="35" t="s">
        <v>98</v>
      </c>
      <c r="C177" s="35" t="s">
        <v>174</v>
      </c>
      <c r="D177" s="35" t="s">
        <v>213</v>
      </c>
      <c r="E177" s="35" t="s">
        <v>101</v>
      </c>
      <c r="F177" s="37">
        <f>F178</f>
        <v>38.699999999999989</v>
      </c>
      <c r="G177" s="37">
        <f t="shared" ref="G177:H177" si="31">G178</f>
        <v>0</v>
      </c>
      <c r="H177" s="37">
        <f t="shared" si="31"/>
        <v>0</v>
      </c>
    </row>
    <row r="178" spans="1:8" ht="15" x14ac:dyDescent="0.25">
      <c r="A178" s="38" t="s">
        <v>179</v>
      </c>
      <c r="B178" s="35" t="s">
        <v>98</v>
      </c>
      <c r="C178" s="35" t="s">
        <v>174</v>
      </c>
      <c r="D178" s="35" t="s">
        <v>214</v>
      </c>
      <c r="E178" s="35" t="s">
        <v>101</v>
      </c>
      <c r="F178" s="37">
        <f>F179</f>
        <v>38.699999999999989</v>
      </c>
      <c r="G178" s="37">
        <f t="shared" ref="G178:H178" si="32">G179</f>
        <v>0</v>
      </c>
      <c r="H178" s="37">
        <f t="shared" si="32"/>
        <v>0</v>
      </c>
    </row>
    <row r="179" spans="1:8" ht="26.25" x14ac:dyDescent="0.25">
      <c r="A179" s="38" t="s">
        <v>120</v>
      </c>
      <c r="B179" s="35" t="s">
        <v>98</v>
      </c>
      <c r="C179" s="35" t="s">
        <v>174</v>
      </c>
      <c r="D179" s="35" t="s">
        <v>214</v>
      </c>
      <c r="E179" s="35" t="s">
        <v>121</v>
      </c>
      <c r="F179" s="37">
        <f>F180</f>
        <v>38.699999999999989</v>
      </c>
      <c r="G179" s="37">
        <f t="shared" ref="G179:H179" si="33">G180</f>
        <v>0</v>
      </c>
      <c r="H179" s="37">
        <f t="shared" si="33"/>
        <v>0</v>
      </c>
    </row>
    <row r="180" spans="1:8" ht="39" x14ac:dyDescent="0.25">
      <c r="A180" s="38" t="s">
        <v>122</v>
      </c>
      <c r="B180" s="35" t="s">
        <v>98</v>
      </c>
      <c r="C180" s="35" t="s">
        <v>174</v>
      </c>
      <c r="D180" s="35" t="s">
        <v>214</v>
      </c>
      <c r="E180" s="35" t="s">
        <v>123</v>
      </c>
      <c r="F180" s="37">
        <f>360-321.3</f>
        <v>38.699999999999989</v>
      </c>
      <c r="G180" s="37">
        <v>0</v>
      </c>
      <c r="H180" s="37">
        <v>0</v>
      </c>
    </row>
    <row r="181" spans="1:8" ht="31.5" customHeight="1" x14ac:dyDescent="0.25">
      <c r="A181" s="38" t="s">
        <v>220</v>
      </c>
      <c r="B181" s="35" t="s">
        <v>98</v>
      </c>
      <c r="C181" s="35" t="s">
        <v>174</v>
      </c>
      <c r="D181" s="35" t="s">
        <v>221</v>
      </c>
      <c r="E181" s="35" t="s">
        <v>101</v>
      </c>
      <c r="F181" s="37">
        <f t="shared" ref="F181:H183" si="34">F182</f>
        <v>2061.6</v>
      </c>
      <c r="G181" s="37">
        <f t="shared" si="34"/>
        <v>5408.8</v>
      </c>
      <c r="H181" s="37">
        <f t="shared" si="34"/>
        <v>5550.1</v>
      </c>
    </row>
    <row r="182" spans="1:8" ht="18.75" customHeight="1" x14ac:dyDescent="0.25">
      <c r="A182" s="38" t="s">
        <v>179</v>
      </c>
      <c r="B182" s="35" t="s">
        <v>98</v>
      </c>
      <c r="C182" s="35" t="s">
        <v>174</v>
      </c>
      <c r="D182" s="35" t="s">
        <v>222</v>
      </c>
      <c r="E182" s="35" t="s">
        <v>101</v>
      </c>
      <c r="F182" s="37">
        <f t="shared" si="34"/>
        <v>2061.6</v>
      </c>
      <c r="G182" s="37">
        <f t="shared" si="34"/>
        <v>5408.8</v>
      </c>
      <c r="H182" s="37">
        <f t="shared" si="34"/>
        <v>5550.1</v>
      </c>
    </row>
    <row r="183" spans="1:8" ht="26.25" x14ac:dyDescent="0.25">
      <c r="A183" s="38" t="s">
        <v>120</v>
      </c>
      <c r="B183" s="35" t="s">
        <v>98</v>
      </c>
      <c r="C183" s="35" t="s">
        <v>174</v>
      </c>
      <c r="D183" s="35" t="s">
        <v>222</v>
      </c>
      <c r="E183" s="35" t="s">
        <v>121</v>
      </c>
      <c r="F183" s="37">
        <f t="shared" si="34"/>
        <v>2061.6</v>
      </c>
      <c r="G183" s="37">
        <f t="shared" si="34"/>
        <v>5408.8</v>
      </c>
      <c r="H183" s="37">
        <f t="shared" si="34"/>
        <v>5550.1</v>
      </c>
    </row>
    <row r="184" spans="1:8" ht="39" x14ac:dyDescent="0.25">
      <c r="A184" s="38" t="s">
        <v>122</v>
      </c>
      <c r="B184" s="35" t="s">
        <v>98</v>
      </c>
      <c r="C184" s="35" t="s">
        <v>174</v>
      </c>
      <c r="D184" s="35" t="s">
        <v>222</v>
      </c>
      <c r="E184" s="35" t="s">
        <v>123</v>
      </c>
      <c r="F184" s="37">
        <f>430+90-2+2143.9-1.9-127.4-396.4-74.6</f>
        <v>2061.6</v>
      </c>
      <c r="G184" s="37">
        <f>430+4978.8</f>
        <v>5408.8</v>
      </c>
      <c r="H184" s="37">
        <f>430+5120.1</f>
        <v>5550.1</v>
      </c>
    </row>
    <row r="185" spans="1:8" ht="51.75" hidden="1" x14ac:dyDescent="0.25">
      <c r="A185" s="38" t="s">
        <v>223</v>
      </c>
      <c r="B185" s="35" t="s">
        <v>98</v>
      </c>
      <c r="C185" s="35" t="s">
        <v>174</v>
      </c>
      <c r="D185" s="35" t="s">
        <v>224</v>
      </c>
      <c r="E185" s="35" t="s">
        <v>101</v>
      </c>
      <c r="F185" s="37">
        <f t="shared" ref="F185:H187" si="35">F186</f>
        <v>0</v>
      </c>
      <c r="G185" s="37">
        <f t="shared" si="35"/>
        <v>0</v>
      </c>
      <c r="H185" s="37">
        <f t="shared" si="35"/>
        <v>0</v>
      </c>
    </row>
    <row r="186" spans="1:8" ht="15" hidden="1" x14ac:dyDescent="0.25">
      <c r="A186" s="38" t="s">
        <v>179</v>
      </c>
      <c r="B186" s="35" t="s">
        <v>98</v>
      </c>
      <c r="C186" s="35" t="s">
        <v>174</v>
      </c>
      <c r="D186" s="35" t="s">
        <v>225</v>
      </c>
      <c r="E186" s="35" t="s">
        <v>101</v>
      </c>
      <c r="F186" s="37">
        <f t="shared" si="35"/>
        <v>0</v>
      </c>
      <c r="G186" s="37">
        <f t="shared" si="35"/>
        <v>0</v>
      </c>
      <c r="H186" s="37">
        <f t="shared" si="35"/>
        <v>0</v>
      </c>
    </row>
    <row r="187" spans="1:8" ht="39" hidden="1" x14ac:dyDescent="0.25">
      <c r="A187" s="38" t="s">
        <v>226</v>
      </c>
      <c r="B187" s="35" t="s">
        <v>98</v>
      </c>
      <c r="C187" s="35" t="s">
        <v>174</v>
      </c>
      <c r="D187" s="35" t="s">
        <v>225</v>
      </c>
      <c r="E187" s="35" t="s">
        <v>227</v>
      </c>
      <c r="F187" s="37">
        <f t="shared" si="35"/>
        <v>0</v>
      </c>
      <c r="G187" s="37">
        <f t="shared" si="35"/>
        <v>0</v>
      </c>
      <c r="H187" s="37">
        <f t="shared" si="35"/>
        <v>0</v>
      </c>
    </row>
    <row r="188" spans="1:8" ht="15" hidden="1" x14ac:dyDescent="0.25">
      <c r="A188" s="38" t="s">
        <v>228</v>
      </c>
      <c r="B188" s="35" t="s">
        <v>98</v>
      </c>
      <c r="C188" s="35" t="s">
        <v>174</v>
      </c>
      <c r="D188" s="35" t="s">
        <v>225</v>
      </c>
      <c r="E188" s="35" t="s">
        <v>229</v>
      </c>
      <c r="F188" s="37">
        <v>0</v>
      </c>
      <c r="G188" s="37">
        <v>0</v>
      </c>
      <c r="H188" s="37">
        <v>0</v>
      </c>
    </row>
    <row r="189" spans="1:8" ht="26.25" hidden="1" x14ac:dyDescent="0.25">
      <c r="A189" s="38" t="s">
        <v>230</v>
      </c>
      <c r="B189" s="35" t="s">
        <v>98</v>
      </c>
      <c r="C189" s="35" t="s">
        <v>174</v>
      </c>
      <c r="D189" s="35" t="s">
        <v>231</v>
      </c>
      <c r="E189" s="35" t="s">
        <v>101</v>
      </c>
      <c r="F189" s="37">
        <f t="shared" ref="F189:H191" si="36">F190</f>
        <v>0</v>
      </c>
      <c r="G189" s="37">
        <f t="shared" si="36"/>
        <v>0</v>
      </c>
      <c r="H189" s="37">
        <f t="shared" si="36"/>
        <v>0</v>
      </c>
    </row>
    <row r="190" spans="1:8" ht="15" hidden="1" x14ac:dyDescent="0.25">
      <c r="A190" s="38" t="s">
        <v>179</v>
      </c>
      <c r="B190" s="35" t="s">
        <v>98</v>
      </c>
      <c r="C190" s="35" t="s">
        <v>174</v>
      </c>
      <c r="D190" s="35" t="s">
        <v>232</v>
      </c>
      <c r="E190" s="35" t="s">
        <v>101</v>
      </c>
      <c r="F190" s="37">
        <f t="shared" si="36"/>
        <v>0</v>
      </c>
      <c r="G190" s="37">
        <f t="shared" si="36"/>
        <v>0</v>
      </c>
      <c r="H190" s="37">
        <f t="shared" si="36"/>
        <v>0</v>
      </c>
    </row>
    <row r="191" spans="1:8" ht="26.25" hidden="1" x14ac:dyDescent="0.25">
      <c r="A191" s="38" t="s">
        <v>120</v>
      </c>
      <c r="B191" s="35" t="s">
        <v>98</v>
      </c>
      <c r="C191" s="35" t="s">
        <v>174</v>
      </c>
      <c r="D191" s="35" t="s">
        <v>232</v>
      </c>
      <c r="E191" s="35" t="s">
        <v>121</v>
      </c>
      <c r="F191" s="37">
        <f t="shared" si="36"/>
        <v>0</v>
      </c>
      <c r="G191" s="37">
        <f t="shared" si="36"/>
        <v>0</v>
      </c>
      <c r="H191" s="37">
        <f t="shared" si="36"/>
        <v>0</v>
      </c>
    </row>
    <row r="192" spans="1:8" ht="39" hidden="1" x14ac:dyDescent="0.25">
      <c r="A192" s="38" t="s">
        <v>122</v>
      </c>
      <c r="B192" s="35" t="s">
        <v>98</v>
      </c>
      <c r="C192" s="35" t="s">
        <v>174</v>
      </c>
      <c r="D192" s="35" t="s">
        <v>232</v>
      </c>
      <c r="E192" s="35" t="s">
        <v>123</v>
      </c>
      <c r="F192" s="37"/>
      <c r="G192" s="37"/>
      <c r="H192" s="37"/>
    </row>
    <row r="193" spans="1:8" ht="39" x14ac:dyDescent="0.25">
      <c r="A193" s="38" t="s">
        <v>233</v>
      </c>
      <c r="B193" s="35" t="s">
        <v>98</v>
      </c>
      <c r="C193" s="35" t="s">
        <v>174</v>
      </c>
      <c r="D193" s="35" t="s">
        <v>234</v>
      </c>
      <c r="E193" s="35" t="s">
        <v>101</v>
      </c>
      <c r="F193" s="37">
        <f>F194+F197+F200+F206+F203</f>
        <v>9645.9</v>
      </c>
      <c r="G193" s="37">
        <f t="shared" ref="G193:H193" si="37">G194+G197+G200+G206</f>
        <v>5253.6</v>
      </c>
      <c r="H193" s="37">
        <f t="shared" si="37"/>
        <v>5253.6</v>
      </c>
    </row>
    <row r="194" spans="1:8" ht="54" customHeight="1" x14ac:dyDescent="0.25">
      <c r="A194" s="38" t="s">
        <v>235</v>
      </c>
      <c r="B194" s="35" t="s">
        <v>98</v>
      </c>
      <c r="C194" s="35" t="s">
        <v>174</v>
      </c>
      <c r="D194" s="35" t="s">
        <v>236</v>
      </c>
      <c r="E194" s="35" t="s">
        <v>101</v>
      </c>
      <c r="F194" s="37">
        <f t="shared" ref="F194:H195" si="38">F195</f>
        <v>378.6</v>
      </c>
      <c r="G194" s="37">
        <f t="shared" si="38"/>
        <v>496</v>
      </c>
      <c r="H194" s="37">
        <f t="shared" si="38"/>
        <v>496</v>
      </c>
    </row>
    <row r="195" spans="1:8" ht="15" x14ac:dyDescent="0.25">
      <c r="A195" s="38" t="s">
        <v>124</v>
      </c>
      <c r="B195" s="35" t="s">
        <v>98</v>
      </c>
      <c r="C195" s="35" t="s">
        <v>174</v>
      </c>
      <c r="D195" s="35" t="s">
        <v>236</v>
      </c>
      <c r="E195" s="35" t="s">
        <v>125</v>
      </c>
      <c r="F195" s="37">
        <f t="shared" si="38"/>
        <v>378.6</v>
      </c>
      <c r="G195" s="37">
        <f t="shared" si="38"/>
        <v>496</v>
      </c>
      <c r="H195" s="37">
        <f t="shared" si="38"/>
        <v>496</v>
      </c>
    </row>
    <row r="196" spans="1:8" ht="15" x14ac:dyDescent="0.25">
      <c r="A196" s="38" t="s">
        <v>126</v>
      </c>
      <c r="B196" s="35" t="s">
        <v>98</v>
      </c>
      <c r="C196" s="35" t="s">
        <v>174</v>
      </c>
      <c r="D196" s="35" t="s">
        <v>236</v>
      </c>
      <c r="E196" s="35" t="s">
        <v>127</v>
      </c>
      <c r="F196" s="37">
        <f>496-2.5-100-129.5+114.6</f>
        <v>378.6</v>
      </c>
      <c r="G196" s="37">
        <v>496</v>
      </c>
      <c r="H196" s="37">
        <v>496</v>
      </c>
    </row>
    <row r="197" spans="1:8" ht="33" customHeight="1" x14ac:dyDescent="0.25">
      <c r="A197" s="38" t="s">
        <v>237</v>
      </c>
      <c r="B197" s="35" t="s">
        <v>98</v>
      </c>
      <c r="C197" s="35" t="s">
        <v>174</v>
      </c>
      <c r="D197" s="35" t="s">
        <v>238</v>
      </c>
      <c r="E197" s="35" t="s">
        <v>101</v>
      </c>
      <c r="F197" s="37">
        <f>F198+F209</f>
        <v>7452.6</v>
      </c>
      <c r="G197" s="37">
        <f>G198+G209</f>
        <v>4757.6000000000004</v>
      </c>
      <c r="H197" s="37">
        <f>H198+H209</f>
        <v>4757.6000000000004</v>
      </c>
    </row>
    <row r="198" spans="1:8" ht="70.5" customHeight="1" x14ac:dyDescent="0.25">
      <c r="A198" s="38" t="s">
        <v>110</v>
      </c>
      <c r="B198" s="35" t="s">
        <v>98</v>
      </c>
      <c r="C198" s="35" t="s">
        <v>174</v>
      </c>
      <c r="D198" s="35" t="s">
        <v>238</v>
      </c>
      <c r="E198" s="35" t="s">
        <v>111</v>
      </c>
      <c r="F198" s="37">
        <f>F199</f>
        <v>2867.6</v>
      </c>
      <c r="G198" s="37">
        <f>G199</f>
        <v>3000.3</v>
      </c>
      <c r="H198" s="37">
        <f>H199</f>
        <v>3000.3</v>
      </c>
    </row>
    <row r="199" spans="1:8" ht="18" customHeight="1" x14ac:dyDescent="0.25">
      <c r="A199" s="38" t="s">
        <v>239</v>
      </c>
      <c r="B199" s="35" t="s">
        <v>98</v>
      </c>
      <c r="C199" s="35" t="s">
        <v>174</v>
      </c>
      <c r="D199" s="35" t="s">
        <v>238</v>
      </c>
      <c r="E199" s="35" t="s">
        <v>240</v>
      </c>
      <c r="F199" s="37">
        <f>3000.3-44.5-13.4+1.5-76.3</f>
        <v>2867.6</v>
      </c>
      <c r="G199" s="37">
        <v>3000.3</v>
      </c>
      <c r="H199" s="37">
        <v>3000.3</v>
      </c>
    </row>
    <row r="200" spans="1:8" ht="36" customHeight="1" x14ac:dyDescent="0.25">
      <c r="A200" s="38" t="s">
        <v>593</v>
      </c>
      <c r="B200" s="35" t="s">
        <v>98</v>
      </c>
      <c r="C200" s="35" t="s">
        <v>174</v>
      </c>
      <c r="D200" s="35" t="s">
        <v>594</v>
      </c>
      <c r="E200" s="35" t="s">
        <v>101</v>
      </c>
      <c r="F200" s="37">
        <f>F201</f>
        <v>1510.3</v>
      </c>
      <c r="G200" s="37">
        <f t="shared" ref="G200:H200" si="39">G201</f>
        <v>0</v>
      </c>
      <c r="H200" s="37">
        <f t="shared" si="39"/>
        <v>0</v>
      </c>
    </row>
    <row r="201" spans="1:8" ht="75" customHeight="1" x14ac:dyDescent="0.25">
      <c r="A201" s="38" t="s">
        <v>110</v>
      </c>
      <c r="B201" s="35" t="s">
        <v>98</v>
      </c>
      <c r="C201" s="35" t="s">
        <v>174</v>
      </c>
      <c r="D201" s="35" t="s">
        <v>594</v>
      </c>
      <c r="E201" s="35" t="s">
        <v>111</v>
      </c>
      <c r="F201" s="37">
        <f>F202</f>
        <v>1510.3</v>
      </c>
      <c r="G201" s="37">
        <f t="shared" ref="G201:H201" si="40">G202</f>
        <v>0</v>
      </c>
      <c r="H201" s="37">
        <f t="shared" si="40"/>
        <v>0</v>
      </c>
    </row>
    <row r="202" spans="1:8" ht="18" customHeight="1" x14ac:dyDescent="0.25">
      <c r="A202" s="38" t="s">
        <v>239</v>
      </c>
      <c r="B202" s="35" t="s">
        <v>98</v>
      </c>
      <c r="C202" s="35" t="s">
        <v>174</v>
      </c>
      <c r="D202" s="35" t="s">
        <v>594</v>
      </c>
      <c r="E202" s="35" t="s">
        <v>240</v>
      </c>
      <c r="F202" s="37">
        <f>845.1+255.2+410</f>
        <v>1510.3</v>
      </c>
      <c r="G202" s="37">
        <v>0</v>
      </c>
      <c r="H202" s="37">
        <v>0</v>
      </c>
    </row>
    <row r="203" spans="1:8" ht="43.5" customHeight="1" x14ac:dyDescent="0.25">
      <c r="A203" s="38" t="s">
        <v>669</v>
      </c>
      <c r="B203" s="35" t="s">
        <v>98</v>
      </c>
      <c r="C203" s="35" t="s">
        <v>174</v>
      </c>
      <c r="D203" s="35" t="s">
        <v>681</v>
      </c>
      <c r="E203" s="35" t="s">
        <v>101</v>
      </c>
      <c r="F203" s="37">
        <f>F204</f>
        <v>224.9</v>
      </c>
      <c r="G203" s="37">
        <v>0</v>
      </c>
      <c r="H203" s="37">
        <v>0</v>
      </c>
    </row>
    <row r="204" spans="1:8" ht="18" customHeight="1" x14ac:dyDescent="0.25">
      <c r="A204" s="38" t="s">
        <v>124</v>
      </c>
      <c r="B204" s="35" t="s">
        <v>98</v>
      </c>
      <c r="C204" s="35" t="s">
        <v>174</v>
      </c>
      <c r="D204" s="35" t="s">
        <v>681</v>
      </c>
      <c r="E204" s="35" t="s">
        <v>125</v>
      </c>
      <c r="F204" s="37">
        <f>F205</f>
        <v>224.9</v>
      </c>
      <c r="G204" s="37">
        <v>0</v>
      </c>
      <c r="H204" s="37">
        <v>0</v>
      </c>
    </row>
    <row r="205" spans="1:8" ht="18" customHeight="1" x14ac:dyDescent="0.25">
      <c r="A205" s="38" t="s">
        <v>126</v>
      </c>
      <c r="B205" s="35" t="s">
        <v>98</v>
      </c>
      <c r="C205" s="35" t="s">
        <v>174</v>
      </c>
      <c r="D205" s="35" t="s">
        <v>681</v>
      </c>
      <c r="E205" s="35" t="s">
        <v>127</v>
      </c>
      <c r="F205" s="37">
        <v>224.9</v>
      </c>
      <c r="G205" s="37">
        <v>0</v>
      </c>
      <c r="H205" s="37">
        <v>0</v>
      </c>
    </row>
    <row r="206" spans="1:8" ht="42.75" customHeight="1" x14ac:dyDescent="0.25">
      <c r="A206" s="38" t="s">
        <v>591</v>
      </c>
      <c r="B206" s="35" t="s">
        <v>98</v>
      </c>
      <c r="C206" s="35" t="s">
        <v>174</v>
      </c>
      <c r="D206" s="35" t="s">
        <v>599</v>
      </c>
      <c r="E206" s="35" t="s">
        <v>101</v>
      </c>
      <c r="F206" s="37">
        <f>F207</f>
        <v>79.5</v>
      </c>
      <c r="G206" s="37">
        <f t="shared" ref="G206:H206" si="41">G207</f>
        <v>0</v>
      </c>
      <c r="H206" s="37">
        <f t="shared" si="41"/>
        <v>0</v>
      </c>
    </row>
    <row r="207" spans="1:8" ht="72" customHeight="1" x14ac:dyDescent="0.25">
      <c r="A207" s="38" t="s">
        <v>110</v>
      </c>
      <c r="B207" s="35" t="s">
        <v>98</v>
      </c>
      <c r="C207" s="35" t="s">
        <v>174</v>
      </c>
      <c r="D207" s="35" t="s">
        <v>599</v>
      </c>
      <c r="E207" s="35" t="s">
        <v>111</v>
      </c>
      <c r="F207" s="37">
        <f>F208</f>
        <v>79.5</v>
      </c>
      <c r="G207" s="37">
        <f t="shared" ref="G207:H207" si="42">G208</f>
        <v>0</v>
      </c>
      <c r="H207" s="37">
        <f t="shared" si="42"/>
        <v>0</v>
      </c>
    </row>
    <row r="208" spans="1:8" ht="18" customHeight="1" x14ac:dyDescent="0.25">
      <c r="A208" s="38" t="s">
        <v>239</v>
      </c>
      <c r="B208" s="35" t="s">
        <v>98</v>
      </c>
      <c r="C208" s="35" t="s">
        <v>174</v>
      </c>
      <c r="D208" s="35" t="s">
        <v>599</v>
      </c>
      <c r="E208" s="35" t="s">
        <v>240</v>
      </c>
      <c r="F208" s="37">
        <f>44.5+13.4-1.5+16.6+6.5</f>
        <v>79.5</v>
      </c>
      <c r="G208" s="37">
        <v>0</v>
      </c>
      <c r="H208" s="37">
        <v>0</v>
      </c>
    </row>
    <row r="209" spans="1:8" ht="26.25" x14ac:dyDescent="0.25">
      <c r="A209" s="38" t="s">
        <v>120</v>
      </c>
      <c r="B209" s="35" t="s">
        <v>98</v>
      </c>
      <c r="C209" s="35" t="s">
        <v>174</v>
      </c>
      <c r="D209" s="35" t="s">
        <v>238</v>
      </c>
      <c r="E209" s="35" t="s">
        <v>121</v>
      </c>
      <c r="F209" s="37">
        <f>F210</f>
        <v>4585</v>
      </c>
      <c r="G209" s="37">
        <f>G210</f>
        <v>1757.2999999999997</v>
      </c>
      <c r="H209" s="37">
        <f>H210</f>
        <v>1757.2999999999997</v>
      </c>
    </row>
    <row r="210" spans="1:8" ht="39" x14ac:dyDescent="0.25">
      <c r="A210" s="38" t="s">
        <v>122</v>
      </c>
      <c r="B210" s="35" t="s">
        <v>98</v>
      </c>
      <c r="C210" s="35" t="s">
        <v>174</v>
      </c>
      <c r="D210" s="35" t="s">
        <v>238</v>
      </c>
      <c r="E210" s="35" t="s">
        <v>123</v>
      </c>
      <c r="F210" s="37">
        <f>2121.2-256.3+1652.6+41.1-111.7+100+110+244.3+121.3+562.5</f>
        <v>4585</v>
      </c>
      <c r="G210" s="37">
        <f>2121.2-363.9</f>
        <v>1757.2999999999997</v>
      </c>
      <c r="H210" s="37">
        <f>2121.2-363.9</f>
        <v>1757.2999999999997</v>
      </c>
    </row>
    <row r="211" spans="1:8" ht="14.25" x14ac:dyDescent="0.2">
      <c r="A211" s="54" t="s">
        <v>241</v>
      </c>
      <c r="B211" s="33" t="s">
        <v>103</v>
      </c>
      <c r="C211" s="33" t="s">
        <v>99</v>
      </c>
      <c r="D211" s="33" t="s">
        <v>100</v>
      </c>
      <c r="E211" s="33" t="s">
        <v>101</v>
      </c>
      <c r="F211" s="34">
        <f t="shared" ref="F211:H216" si="43">F212</f>
        <v>73.5</v>
      </c>
      <c r="G211" s="34">
        <f t="shared" si="43"/>
        <v>67.8</v>
      </c>
      <c r="H211" s="34">
        <f t="shared" si="43"/>
        <v>70.3</v>
      </c>
    </row>
    <row r="212" spans="1:8" ht="20.25" customHeight="1" x14ac:dyDescent="0.25">
      <c r="A212" s="38" t="s">
        <v>242</v>
      </c>
      <c r="B212" s="35" t="s">
        <v>103</v>
      </c>
      <c r="C212" s="35" t="s">
        <v>243</v>
      </c>
      <c r="D212" s="35" t="s">
        <v>100</v>
      </c>
      <c r="E212" s="35" t="s">
        <v>101</v>
      </c>
      <c r="F212" s="37">
        <f t="shared" si="43"/>
        <v>73.5</v>
      </c>
      <c r="G212" s="37">
        <f t="shared" si="43"/>
        <v>67.8</v>
      </c>
      <c r="H212" s="37">
        <f t="shared" si="43"/>
        <v>70.3</v>
      </c>
    </row>
    <row r="213" spans="1:8" ht="30.75" customHeight="1" x14ac:dyDescent="0.25">
      <c r="A213" s="38" t="s">
        <v>104</v>
      </c>
      <c r="B213" s="35" t="s">
        <v>103</v>
      </c>
      <c r="C213" s="35" t="s">
        <v>243</v>
      </c>
      <c r="D213" s="35" t="s">
        <v>105</v>
      </c>
      <c r="E213" s="35" t="s">
        <v>101</v>
      </c>
      <c r="F213" s="37">
        <f t="shared" si="43"/>
        <v>73.5</v>
      </c>
      <c r="G213" s="37">
        <f t="shared" si="43"/>
        <v>67.8</v>
      </c>
      <c r="H213" s="37">
        <f t="shared" si="43"/>
        <v>70.3</v>
      </c>
    </row>
    <row r="214" spans="1:8" ht="30" customHeight="1" x14ac:dyDescent="0.25">
      <c r="A214" s="38" t="s">
        <v>106</v>
      </c>
      <c r="B214" s="35" t="s">
        <v>103</v>
      </c>
      <c r="C214" s="35" t="s">
        <v>243</v>
      </c>
      <c r="D214" s="35" t="s">
        <v>107</v>
      </c>
      <c r="E214" s="35" t="s">
        <v>101</v>
      </c>
      <c r="F214" s="37">
        <f t="shared" si="43"/>
        <v>73.5</v>
      </c>
      <c r="G214" s="37">
        <f t="shared" si="43"/>
        <v>67.8</v>
      </c>
      <c r="H214" s="37">
        <f t="shared" si="43"/>
        <v>70.3</v>
      </c>
    </row>
    <row r="215" spans="1:8" ht="30.75" customHeight="1" x14ac:dyDescent="0.25">
      <c r="A215" s="38" t="s">
        <v>244</v>
      </c>
      <c r="B215" s="35" t="s">
        <v>103</v>
      </c>
      <c r="C215" s="35" t="s">
        <v>243</v>
      </c>
      <c r="D215" s="35" t="s">
        <v>245</v>
      </c>
      <c r="E215" s="35" t="s">
        <v>101</v>
      </c>
      <c r="F215" s="37">
        <f t="shared" si="43"/>
        <v>73.5</v>
      </c>
      <c r="G215" s="37">
        <f t="shared" si="43"/>
        <v>67.8</v>
      </c>
      <c r="H215" s="37">
        <f t="shared" si="43"/>
        <v>70.3</v>
      </c>
    </row>
    <row r="216" spans="1:8" ht="68.25" customHeight="1" x14ac:dyDescent="0.25">
      <c r="A216" s="38" t="s">
        <v>110</v>
      </c>
      <c r="B216" s="35" t="s">
        <v>103</v>
      </c>
      <c r="C216" s="35" t="s">
        <v>243</v>
      </c>
      <c r="D216" s="35" t="s">
        <v>245</v>
      </c>
      <c r="E216" s="35" t="s">
        <v>111</v>
      </c>
      <c r="F216" s="37">
        <f t="shared" si="43"/>
        <v>73.5</v>
      </c>
      <c r="G216" s="37">
        <f t="shared" si="43"/>
        <v>67.8</v>
      </c>
      <c r="H216" s="37">
        <f t="shared" si="43"/>
        <v>70.3</v>
      </c>
    </row>
    <row r="217" spans="1:8" ht="30.75" customHeight="1" x14ac:dyDescent="0.25">
      <c r="A217" s="38" t="s">
        <v>112</v>
      </c>
      <c r="B217" s="35" t="s">
        <v>103</v>
      </c>
      <c r="C217" s="35" t="s">
        <v>243</v>
      </c>
      <c r="D217" s="35" t="s">
        <v>245</v>
      </c>
      <c r="E217" s="35" t="s">
        <v>113</v>
      </c>
      <c r="F217" s="37">
        <f>67.1+6.4</f>
        <v>73.5</v>
      </c>
      <c r="G217" s="37">
        <v>67.8</v>
      </c>
      <c r="H217" s="37">
        <v>70.3</v>
      </c>
    </row>
    <row r="218" spans="1:8" ht="25.5" x14ac:dyDescent="0.2">
      <c r="A218" s="54" t="s">
        <v>246</v>
      </c>
      <c r="B218" s="33" t="s">
        <v>243</v>
      </c>
      <c r="C218" s="33" t="s">
        <v>99</v>
      </c>
      <c r="D218" s="33" t="s">
        <v>100</v>
      </c>
      <c r="E218" s="33" t="s">
        <v>101</v>
      </c>
      <c r="F218" s="34">
        <f t="shared" ref="F218:H219" si="44">F219</f>
        <v>5288.7999999999993</v>
      </c>
      <c r="G218" s="34">
        <f t="shared" si="44"/>
        <v>2563.5</v>
      </c>
      <c r="H218" s="34">
        <f t="shared" si="44"/>
        <v>2647.6</v>
      </c>
    </row>
    <row r="219" spans="1:8" ht="39" x14ac:dyDescent="0.25">
      <c r="A219" s="38" t="s">
        <v>247</v>
      </c>
      <c r="B219" s="35" t="s">
        <v>243</v>
      </c>
      <c r="C219" s="35" t="s">
        <v>248</v>
      </c>
      <c r="D219" s="35" t="s">
        <v>100</v>
      </c>
      <c r="E219" s="35" t="s">
        <v>101</v>
      </c>
      <c r="F219" s="37">
        <f t="shared" si="44"/>
        <v>5288.7999999999993</v>
      </c>
      <c r="G219" s="37">
        <f t="shared" si="44"/>
        <v>2563.5</v>
      </c>
      <c r="H219" s="37">
        <f t="shared" si="44"/>
        <v>2647.6</v>
      </c>
    </row>
    <row r="220" spans="1:8" ht="51.75" x14ac:dyDescent="0.25">
      <c r="A220" s="38" t="s">
        <v>203</v>
      </c>
      <c r="B220" s="35" t="s">
        <v>243</v>
      </c>
      <c r="C220" s="35" t="s">
        <v>248</v>
      </c>
      <c r="D220" s="35" t="s">
        <v>204</v>
      </c>
      <c r="E220" s="35" t="s">
        <v>101</v>
      </c>
      <c r="F220" s="37">
        <f>F221+F255+F264</f>
        <v>5288.7999999999993</v>
      </c>
      <c r="G220" s="37">
        <f t="shared" ref="G220:H220" si="45">G221+G255+G264</f>
        <v>2563.5</v>
      </c>
      <c r="H220" s="37">
        <f t="shared" si="45"/>
        <v>2647.6</v>
      </c>
    </row>
    <row r="221" spans="1:8" ht="39" x14ac:dyDescent="0.25">
      <c r="A221" s="38" t="s">
        <v>249</v>
      </c>
      <c r="B221" s="35" t="s">
        <v>243</v>
      </c>
      <c r="C221" s="35" t="s">
        <v>248</v>
      </c>
      <c r="D221" s="35" t="s">
        <v>250</v>
      </c>
      <c r="E221" s="35" t="s">
        <v>101</v>
      </c>
      <c r="F221" s="37">
        <f>F222+F245+F241</f>
        <v>4176.2</v>
      </c>
      <c r="G221" s="37">
        <f>G222+G245+G241</f>
        <v>2563.5</v>
      </c>
      <c r="H221" s="37">
        <f>H222+H245+H241</f>
        <v>2647.6</v>
      </c>
    </row>
    <row r="222" spans="1:8" ht="83.25" customHeight="1" x14ac:dyDescent="0.25">
      <c r="A222" s="38" t="s">
        <v>251</v>
      </c>
      <c r="B222" s="35" t="s">
        <v>243</v>
      </c>
      <c r="C222" s="35" t="s">
        <v>248</v>
      </c>
      <c r="D222" s="35" t="s">
        <v>252</v>
      </c>
      <c r="E222" s="35" t="s">
        <v>101</v>
      </c>
      <c r="F222" s="37">
        <f>F223+F226+F229+F232</f>
        <v>4127.2</v>
      </c>
      <c r="G222" s="37">
        <f t="shared" ref="G222:H222" si="46">G223+G226+G229+G232</f>
        <v>2514.5</v>
      </c>
      <c r="H222" s="37">
        <f t="shared" si="46"/>
        <v>2598.6</v>
      </c>
    </row>
    <row r="223" spans="1:8" ht="51.75" x14ac:dyDescent="0.25">
      <c r="A223" s="38" t="s">
        <v>235</v>
      </c>
      <c r="B223" s="35" t="s">
        <v>243</v>
      </c>
      <c r="C223" s="35" t="s">
        <v>248</v>
      </c>
      <c r="D223" s="35" t="s">
        <v>253</v>
      </c>
      <c r="E223" s="35" t="s">
        <v>101</v>
      </c>
      <c r="F223" s="37">
        <f t="shared" ref="F223:H224" si="47">F224</f>
        <v>4</v>
      </c>
      <c r="G223" s="37">
        <f t="shared" si="47"/>
        <v>4</v>
      </c>
      <c r="H223" s="37">
        <f t="shared" si="47"/>
        <v>4</v>
      </c>
    </row>
    <row r="224" spans="1:8" ht="15" x14ac:dyDescent="0.25">
      <c r="A224" s="38" t="s">
        <v>124</v>
      </c>
      <c r="B224" s="35" t="s">
        <v>243</v>
      </c>
      <c r="C224" s="35" t="s">
        <v>248</v>
      </c>
      <c r="D224" s="35" t="s">
        <v>253</v>
      </c>
      <c r="E224" s="35" t="s">
        <v>125</v>
      </c>
      <c r="F224" s="37">
        <f t="shared" si="47"/>
        <v>4</v>
      </c>
      <c r="G224" s="37">
        <f t="shared" si="47"/>
        <v>4</v>
      </c>
      <c r="H224" s="37">
        <f t="shared" si="47"/>
        <v>4</v>
      </c>
    </row>
    <row r="225" spans="1:8" ht="15" x14ac:dyDescent="0.25">
      <c r="A225" s="38" t="s">
        <v>126</v>
      </c>
      <c r="B225" s="35" t="s">
        <v>243</v>
      </c>
      <c r="C225" s="35" t="s">
        <v>248</v>
      </c>
      <c r="D225" s="35" t="s">
        <v>253</v>
      </c>
      <c r="E225" s="35" t="s">
        <v>127</v>
      </c>
      <c r="F225" s="37">
        <v>4</v>
      </c>
      <c r="G225" s="37">
        <v>4</v>
      </c>
      <c r="H225" s="37">
        <v>4</v>
      </c>
    </row>
    <row r="226" spans="1:8" ht="29.25" customHeight="1" x14ac:dyDescent="0.25">
      <c r="A226" s="38" t="s">
        <v>237</v>
      </c>
      <c r="B226" s="35" t="s">
        <v>243</v>
      </c>
      <c r="C226" s="35" t="s">
        <v>248</v>
      </c>
      <c r="D226" s="35" t="s">
        <v>254</v>
      </c>
      <c r="E226" s="35" t="s">
        <v>101</v>
      </c>
      <c r="F226" s="37">
        <f>F227+F235</f>
        <v>2730.1999999999994</v>
      </c>
      <c r="G226" s="37">
        <f>G227+G235</f>
        <v>2510.5</v>
      </c>
      <c r="H226" s="37">
        <f>H227+H235</f>
        <v>2594.6</v>
      </c>
    </row>
    <row r="227" spans="1:8" ht="64.5" x14ac:dyDescent="0.25">
      <c r="A227" s="38" t="s">
        <v>110</v>
      </c>
      <c r="B227" s="35" t="s">
        <v>243</v>
      </c>
      <c r="C227" s="35" t="s">
        <v>248</v>
      </c>
      <c r="D227" s="35" t="s">
        <v>254</v>
      </c>
      <c r="E227" s="35" t="s">
        <v>111</v>
      </c>
      <c r="F227" s="37">
        <f>F228</f>
        <v>2386.0999999999995</v>
      </c>
      <c r="G227" s="37">
        <f>G228</f>
        <v>2499.5</v>
      </c>
      <c r="H227" s="37">
        <f>H228</f>
        <v>2583.6</v>
      </c>
    </row>
    <row r="228" spans="1:8" ht="18.75" customHeight="1" x14ac:dyDescent="0.25">
      <c r="A228" s="38" t="s">
        <v>239</v>
      </c>
      <c r="B228" s="35" t="s">
        <v>243</v>
      </c>
      <c r="C228" s="35" t="s">
        <v>248</v>
      </c>
      <c r="D228" s="35" t="s">
        <v>254</v>
      </c>
      <c r="E228" s="35" t="s">
        <v>240</v>
      </c>
      <c r="F228" s="37">
        <f>2455.7-39.3-11.9-18.4</f>
        <v>2386.0999999999995</v>
      </c>
      <c r="G228" s="37">
        <v>2499.5</v>
      </c>
      <c r="H228" s="37">
        <v>2583.6</v>
      </c>
    </row>
    <row r="229" spans="1:8" ht="29.25" customHeight="1" x14ac:dyDescent="0.25">
      <c r="A229" s="38" t="s">
        <v>593</v>
      </c>
      <c r="B229" s="35" t="s">
        <v>243</v>
      </c>
      <c r="C229" s="35" t="s">
        <v>248</v>
      </c>
      <c r="D229" s="35" t="s">
        <v>595</v>
      </c>
      <c r="E229" s="35" t="s">
        <v>101</v>
      </c>
      <c r="F229" s="37">
        <f>F230</f>
        <v>1323.4</v>
      </c>
      <c r="G229" s="37">
        <f t="shared" ref="G229:H229" si="48">G230</f>
        <v>0</v>
      </c>
      <c r="H229" s="37">
        <f t="shared" si="48"/>
        <v>0</v>
      </c>
    </row>
    <row r="230" spans="1:8" ht="68.25" customHeight="1" x14ac:dyDescent="0.25">
      <c r="A230" s="38" t="s">
        <v>110</v>
      </c>
      <c r="B230" s="35" t="s">
        <v>243</v>
      </c>
      <c r="C230" s="35" t="s">
        <v>248</v>
      </c>
      <c r="D230" s="35" t="s">
        <v>595</v>
      </c>
      <c r="E230" s="35" t="s">
        <v>111</v>
      </c>
      <c r="F230" s="37">
        <f>F231</f>
        <v>1323.4</v>
      </c>
      <c r="G230" s="37">
        <f t="shared" ref="G230:H230" si="49">G231</f>
        <v>0</v>
      </c>
      <c r="H230" s="37">
        <f t="shared" si="49"/>
        <v>0</v>
      </c>
    </row>
    <row r="231" spans="1:8" ht="18.75" customHeight="1" x14ac:dyDescent="0.25">
      <c r="A231" s="38" t="s">
        <v>239</v>
      </c>
      <c r="B231" s="35" t="s">
        <v>243</v>
      </c>
      <c r="C231" s="35" t="s">
        <v>248</v>
      </c>
      <c r="D231" s="35" t="s">
        <v>595</v>
      </c>
      <c r="E231" s="35" t="s">
        <v>240</v>
      </c>
      <c r="F231" s="37">
        <f>747.6+225.8+350</f>
        <v>1323.4</v>
      </c>
      <c r="G231" s="37">
        <v>0</v>
      </c>
      <c r="H231" s="37">
        <v>0</v>
      </c>
    </row>
    <row r="232" spans="1:8" ht="40.5" customHeight="1" x14ac:dyDescent="0.25">
      <c r="A232" s="38" t="s">
        <v>591</v>
      </c>
      <c r="B232" s="35" t="s">
        <v>243</v>
      </c>
      <c r="C232" s="35" t="s">
        <v>248</v>
      </c>
      <c r="D232" s="35" t="s">
        <v>600</v>
      </c>
      <c r="E232" s="35" t="s">
        <v>101</v>
      </c>
      <c r="F232" s="37">
        <f>F233</f>
        <v>69.599999999999994</v>
      </c>
      <c r="G232" s="37">
        <f t="shared" ref="G232:H232" si="50">G233</f>
        <v>0</v>
      </c>
      <c r="H232" s="37">
        <f t="shared" si="50"/>
        <v>0</v>
      </c>
    </row>
    <row r="233" spans="1:8" ht="68.25" customHeight="1" x14ac:dyDescent="0.25">
      <c r="A233" s="38" t="s">
        <v>110</v>
      </c>
      <c r="B233" s="35" t="s">
        <v>243</v>
      </c>
      <c r="C233" s="35" t="s">
        <v>248</v>
      </c>
      <c r="D233" s="35" t="s">
        <v>600</v>
      </c>
      <c r="E233" s="35" t="s">
        <v>111</v>
      </c>
      <c r="F233" s="37">
        <f>F234</f>
        <v>69.599999999999994</v>
      </c>
      <c r="G233" s="37">
        <f>G234</f>
        <v>0</v>
      </c>
      <c r="H233" s="37">
        <f>H234</f>
        <v>0</v>
      </c>
    </row>
    <row r="234" spans="1:8" ht="18.75" customHeight="1" x14ac:dyDescent="0.25">
      <c r="A234" s="38" t="s">
        <v>239</v>
      </c>
      <c r="B234" s="35" t="s">
        <v>243</v>
      </c>
      <c r="C234" s="35" t="s">
        <v>248</v>
      </c>
      <c r="D234" s="35" t="s">
        <v>600</v>
      </c>
      <c r="E234" s="35" t="s">
        <v>240</v>
      </c>
      <c r="F234" s="37">
        <f>39.3+11.9+14.1+4.3</f>
        <v>69.599999999999994</v>
      </c>
      <c r="G234" s="37">
        <v>0</v>
      </c>
      <c r="H234" s="37">
        <v>0</v>
      </c>
    </row>
    <row r="235" spans="1:8" ht="26.25" x14ac:dyDescent="0.25">
      <c r="A235" s="38" t="s">
        <v>120</v>
      </c>
      <c r="B235" s="35" t="s">
        <v>243</v>
      </c>
      <c r="C235" s="35" t="s">
        <v>248</v>
      </c>
      <c r="D235" s="35" t="s">
        <v>254</v>
      </c>
      <c r="E235" s="35" t="s">
        <v>121</v>
      </c>
      <c r="F235" s="37">
        <f>F236</f>
        <v>344.1</v>
      </c>
      <c r="G235" s="37">
        <f>G236</f>
        <v>11</v>
      </c>
      <c r="H235" s="37">
        <f>H236</f>
        <v>11</v>
      </c>
    </row>
    <row r="236" spans="1:8" ht="29.25" customHeight="1" x14ac:dyDescent="0.25">
      <c r="A236" s="38" t="s">
        <v>255</v>
      </c>
      <c r="B236" s="35" t="s">
        <v>243</v>
      </c>
      <c r="C236" s="35" t="s">
        <v>248</v>
      </c>
      <c r="D236" s="35" t="s">
        <v>254</v>
      </c>
      <c r="E236" s="35" t="s">
        <v>123</v>
      </c>
      <c r="F236" s="37">
        <f>128.9+580.2-375+10</f>
        <v>344.1</v>
      </c>
      <c r="G236" s="37">
        <v>11</v>
      </c>
      <c r="H236" s="37">
        <v>11</v>
      </c>
    </row>
    <row r="237" spans="1:8" ht="26.25" hidden="1" x14ac:dyDescent="0.25">
      <c r="A237" s="38" t="s">
        <v>256</v>
      </c>
      <c r="B237" s="35" t="s">
        <v>243</v>
      </c>
      <c r="C237" s="35" t="s">
        <v>248</v>
      </c>
      <c r="D237" s="35" t="s">
        <v>257</v>
      </c>
      <c r="E237" s="35" t="s">
        <v>101</v>
      </c>
      <c r="F237" s="37">
        <f t="shared" ref="F237:H239" si="51">F238</f>
        <v>0</v>
      </c>
      <c r="G237" s="37">
        <f t="shared" si="51"/>
        <v>0</v>
      </c>
      <c r="H237" s="37">
        <f t="shared" si="51"/>
        <v>0</v>
      </c>
    </row>
    <row r="238" spans="1:8" ht="15" hidden="1" x14ac:dyDescent="0.25">
      <c r="A238" s="38" t="s">
        <v>179</v>
      </c>
      <c r="B238" s="35" t="s">
        <v>243</v>
      </c>
      <c r="C238" s="35" t="s">
        <v>248</v>
      </c>
      <c r="D238" s="35" t="s">
        <v>258</v>
      </c>
      <c r="E238" s="35" t="s">
        <v>101</v>
      </c>
      <c r="F238" s="37">
        <f t="shared" si="51"/>
        <v>0</v>
      </c>
      <c r="G238" s="37">
        <f t="shared" si="51"/>
        <v>0</v>
      </c>
      <c r="H238" s="37">
        <f t="shared" si="51"/>
        <v>0</v>
      </c>
    </row>
    <row r="239" spans="1:8" ht="26.25" hidden="1" x14ac:dyDescent="0.25">
      <c r="A239" s="38" t="s">
        <v>120</v>
      </c>
      <c r="B239" s="35" t="s">
        <v>243</v>
      </c>
      <c r="C239" s="35" t="s">
        <v>248</v>
      </c>
      <c r="D239" s="35" t="s">
        <v>258</v>
      </c>
      <c r="E239" s="35" t="s">
        <v>121</v>
      </c>
      <c r="F239" s="37">
        <f t="shared" si="51"/>
        <v>0</v>
      </c>
      <c r="G239" s="37">
        <f t="shared" si="51"/>
        <v>0</v>
      </c>
      <c r="H239" s="37">
        <f t="shared" si="51"/>
        <v>0</v>
      </c>
    </row>
    <row r="240" spans="1:8" ht="39" hidden="1" x14ac:dyDescent="0.25">
      <c r="A240" s="38" t="s">
        <v>122</v>
      </c>
      <c r="B240" s="35" t="s">
        <v>243</v>
      </c>
      <c r="C240" s="35" t="s">
        <v>248</v>
      </c>
      <c r="D240" s="35" t="s">
        <v>258</v>
      </c>
      <c r="E240" s="35" t="s">
        <v>123</v>
      </c>
      <c r="F240" s="37"/>
      <c r="G240" s="37"/>
      <c r="H240" s="37"/>
    </row>
    <row r="241" spans="1:8" ht="26.25" x14ac:dyDescent="0.25">
      <c r="A241" s="38" t="s">
        <v>256</v>
      </c>
      <c r="B241" s="35" t="s">
        <v>243</v>
      </c>
      <c r="C241" s="35" t="s">
        <v>248</v>
      </c>
      <c r="D241" s="35" t="s">
        <v>257</v>
      </c>
      <c r="E241" s="35" t="s">
        <v>101</v>
      </c>
      <c r="F241" s="37">
        <f t="shared" ref="F241:H243" si="52">F242</f>
        <v>49</v>
      </c>
      <c r="G241" s="37">
        <f t="shared" si="52"/>
        <v>49</v>
      </c>
      <c r="H241" s="37">
        <f t="shared" si="52"/>
        <v>49</v>
      </c>
    </row>
    <row r="242" spans="1:8" ht="15" x14ac:dyDescent="0.25">
      <c r="A242" s="38" t="s">
        <v>179</v>
      </c>
      <c r="B242" s="35" t="s">
        <v>243</v>
      </c>
      <c r="C242" s="35" t="s">
        <v>248</v>
      </c>
      <c r="D242" s="35" t="s">
        <v>258</v>
      </c>
      <c r="E242" s="35" t="s">
        <v>101</v>
      </c>
      <c r="F242" s="37">
        <f t="shared" si="52"/>
        <v>49</v>
      </c>
      <c r="G242" s="37">
        <f t="shared" si="52"/>
        <v>49</v>
      </c>
      <c r="H242" s="37">
        <f t="shared" si="52"/>
        <v>49</v>
      </c>
    </row>
    <row r="243" spans="1:8" ht="26.25" x14ac:dyDescent="0.25">
      <c r="A243" s="38" t="s">
        <v>120</v>
      </c>
      <c r="B243" s="35" t="s">
        <v>243</v>
      </c>
      <c r="C243" s="35" t="s">
        <v>248</v>
      </c>
      <c r="D243" s="35" t="s">
        <v>258</v>
      </c>
      <c r="E243" s="35" t="s">
        <v>121</v>
      </c>
      <c r="F243" s="37">
        <f t="shared" si="52"/>
        <v>49</v>
      </c>
      <c r="G243" s="37">
        <f t="shared" si="52"/>
        <v>49</v>
      </c>
      <c r="H243" s="37">
        <f t="shared" si="52"/>
        <v>49</v>
      </c>
    </row>
    <row r="244" spans="1:8" ht="29.25" customHeight="1" x14ac:dyDescent="0.25">
      <c r="A244" s="38" t="s">
        <v>122</v>
      </c>
      <c r="B244" s="35" t="s">
        <v>243</v>
      </c>
      <c r="C244" s="35" t="s">
        <v>248</v>
      </c>
      <c r="D244" s="35" t="s">
        <v>258</v>
      </c>
      <c r="E244" s="35" t="s">
        <v>123</v>
      </c>
      <c r="F244" s="37">
        <f>49</f>
        <v>49</v>
      </c>
      <c r="G244" s="37">
        <v>49</v>
      </c>
      <c r="H244" s="37">
        <v>49</v>
      </c>
    </row>
    <row r="245" spans="1:8" ht="51.75" hidden="1" x14ac:dyDescent="0.25">
      <c r="A245" s="38" t="s">
        <v>259</v>
      </c>
      <c r="B245" s="35" t="s">
        <v>243</v>
      </c>
      <c r="C245" s="35" t="s">
        <v>248</v>
      </c>
      <c r="D245" s="35" t="s">
        <v>260</v>
      </c>
      <c r="E245" s="35" t="s">
        <v>101</v>
      </c>
      <c r="F245" s="37">
        <f t="shared" ref="F245:H246" si="53">F246</f>
        <v>0</v>
      </c>
      <c r="G245" s="37">
        <f t="shared" si="53"/>
        <v>0</v>
      </c>
      <c r="H245" s="37">
        <f t="shared" si="53"/>
        <v>0</v>
      </c>
    </row>
    <row r="246" spans="1:8" ht="26.25" hidden="1" x14ac:dyDescent="0.25">
      <c r="A246" s="38" t="s">
        <v>120</v>
      </c>
      <c r="B246" s="35" t="s">
        <v>243</v>
      </c>
      <c r="C246" s="35" t="s">
        <v>248</v>
      </c>
      <c r="D246" s="35" t="s">
        <v>261</v>
      </c>
      <c r="E246" s="35" t="s">
        <v>121</v>
      </c>
      <c r="F246" s="37">
        <f t="shared" si="53"/>
        <v>0</v>
      </c>
      <c r="G246" s="37">
        <f t="shared" si="53"/>
        <v>0</v>
      </c>
      <c r="H246" s="37">
        <f t="shared" si="53"/>
        <v>0</v>
      </c>
    </row>
    <row r="247" spans="1:8" ht="39" hidden="1" x14ac:dyDescent="0.25">
      <c r="A247" s="38" t="s">
        <v>122</v>
      </c>
      <c r="B247" s="35" t="s">
        <v>243</v>
      </c>
      <c r="C247" s="35" t="s">
        <v>248</v>
      </c>
      <c r="D247" s="35" t="s">
        <v>261</v>
      </c>
      <c r="E247" s="35" t="s">
        <v>123</v>
      </c>
      <c r="F247" s="37">
        <v>0</v>
      </c>
      <c r="G247" s="37">
        <v>0</v>
      </c>
      <c r="H247" s="37">
        <v>0</v>
      </c>
    </row>
    <row r="248" spans="1:8" ht="77.25" hidden="1" x14ac:dyDescent="0.25">
      <c r="A248" s="38" t="s">
        <v>262</v>
      </c>
      <c r="B248" s="35" t="s">
        <v>243</v>
      </c>
      <c r="C248" s="35" t="s">
        <v>248</v>
      </c>
      <c r="D248" s="35" t="s">
        <v>263</v>
      </c>
      <c r="E248" s="35" t="s">
        <v>101</v>
      </c>
      <c r="F248" s="37">
        <f>F249+F252</f>
        <v>0</v>
      </c>
      <c r="G248" s="37">
        <f>G249+G252</f>
        <v>0</v>
      </c>
      <c r="H248" s="37">
        <f>H249+H252</f>
        <v>0</v>
      </c>
    </row>
    <row r="249" spans="1:8" ht="15" hidden="1" x14ac:dyDescent="0.25">
      <c r="A249" s="38" t="s">
        <v>179</v>
      </c>
      <c r="B249" s="35" t="s">
        <v>243</v>
      </c>
      <c r="C249" s="35" t="s">
        <v>248</v>
      </c>
      <c r="D249" s="35" t="s">
        <v>264</v>
      </c>
      <c r="E249" s="35" t="s">
        <v>101</v>
      </c>
      <c r="F249" s="37">
        <f t="shared" ref="F249:H250" si="54">F250</f>
        <v>0</v>
      </c>
      <c r="G249" s="37">
        <f t="shared" si="54"/>
        <v>0</v>
      </c>
      <c r="H249" s="37">
        <f t="shared" si="54"/>
        <v>0</v>
      </c>
    </row>
    <row r="250" spans="1:8" ht="26.25" hidden="1" x14ac:dyDescent="0.25">
      <c r="A250" s="38" t="s">
        <v>120</v>
      </c>
      <c r="B250" s="35" t="s">
        <v>243</v>
      </c>
      <c r="C250" s="35" t="s">
        <v>248</v>
      </c>
      <c r="D250" s="35" t="s">
        <v>264</v>
      </c>
      <c r="E250" s="35" t="s">
        <v>121</v>
      </c>
      <c r="F250" s="37">
        <f t="shared" si="54"/>
        <v>0</v>
      </c>
      <c r="G250" s="37">
        <f t="shared" si="54"/>
        <v>0</v>
      </c>
      <c r="H250" s="37">
        <f t="shared" si="54"/>
        <v>0</v>
      </c>
    </row>
    <row r="251" spans="1:8" ht="39" hidden="1" x14ac:dyDescent="0.25">
      <c r="A251" s="38" t="s">
        <v>122</v>
      </c>
      <c r="B251" s="35" t="s">
        <v>243</v>
      </c>
      <c r="C251" s="35" t="s">
        <v>248</v>
      </c>
      <c r="D251" s="35" t="s">
        <v>264</v>
      </c>
      <c r="E251" s="35" t="s">
        <v>123</v>
      </c>
      <c r="F251" s="37"/>
      <c r="G251" s="37"/>
      <c r="H251" s="37"/>
    </row>
    <row r="252" spans="1:8" ht="29.25" hidden="1" customHeight="1" x14ac:dyDescent="0.25">
      <c r="A252" s="38" t="s">
        <v>265</v>
      </c>
      <c r="B252" s="35" t="s">
        <v>243</v>
      </c>
      <c r="C252" s="35" t="s">
        <v>248</v>
      </c>
      <c r="D252" s="35" t="s">
        <v>266</v>
      </c>
      <c r="E252" s="35" t="s">
        <v>101</v>
      </c>
      <c r="F252" s="37">
        <f t="shared" ref="F252:H253" si="55">F253</f>
        <v>0</v>
      </c>
      <c r="G252" s="37">
        <f t="shared" si="55"/>
        <v>0</v>
      </c>
      <c r="H252" s="37">
        <f t="shared" si="55"/>
        <v>0</v>
      </c>
    </row>
    <row r="253" spans="1:8" s="39" customFormat="1" ht="29.25" hidden="1" customHeight="1" x14ac:dyDescent="0.25">
      <c r="A253" s="38" t="s">
        <v>120</v>
      </c>
      <c r="B253" s="35" t="s">
        <v>243</v>
      </c>
      <c r="C253" s="35" t="s">
        <v>248</v>
      </c>
      <c r="D253" s="35" t="s">
        <v>266</v>
      </c>
      <c r="E253" s="35" t="s">
        <v>121</v>
      </c>
      <c r="F253" s="37">
        <f t="shared" si="55"/>
        <v>0</v>
      </c>
      <c r="G253" s="37">
        <f t="shared" si="55"/>
        <v>0</v>
      </c>
      <c r="H253" s="37">
        <f t="shared" si="55"/>
        <v>0</v>
      </c>
    </row>
    <row r="254" spans="1:8" s="39" customFormat="1" ht="39" hidden="1" x14ac:dyDescent="0.25">
      <c r="A254" s="38" t="s">
        <v>122</v>
      </c>
      <c r="B254" s="35" t="s">
        <v>243</v>
      </c>
      <c r="C254" s="35" t="s">
        <v>248</v>
      </c>
      <c r="D254" s="35" t="s">
        <v>266</v>
      </c>
      <c r="E254" s="35" t="s">
        <v>123</v>
      </c>
      <c r="F254" s="37">
        <f>5000-5000</f>
        <v>0</v>
      </c>
      <c r="G254" s="37">
        <f>5000-5000</f>
        <v>0</v>
      </c>
      <c r="H254" s="37">
        <f>5000-5000</f>
        <v>0</v>
      </c>
    </row>
    <row r="255" spans="1:8" s="39" customFormat="1" ht="39" hidden="1" x14ac:dyDescent="0.25">
      <c r="A255" s="38" t="s">
        <v>205</v>
      </c>
      <c r="B255" s="35" t="s">
        <v>243</v>
      </c>
      <c r="C255" s="35" t="s">
        <v>248</v>
      </c>
      <c r="D255" s="35" t="s">
        <v>206</v>
      </c>
      <c r="E255" s="35" t="s">
        <v>101</v>
      </c>
      <c r="F255" s="37">
        <f>F256+F260</f>
        <v>0</v>
      </c>
      <c r="G255" s="37">
        <f>G256+G260</f>
        <v>0</v>
      </c>
      <c r="H255" s="37">
        <f>H256+H260</f>
        <v>0</v>
      </c>
    </row>
    <row r="256" spans="1:8" s="39" customFormat="1" ht="53.25" hidden="1" customHeight="1" x14ac:dyDescent="0.25">
      <c r="A256" s="38" t="s">
        <v>267</v>
      </c>
      <c r="B256" s="35" t="s">
        <v>243</v>
      </c>
      <c r="C256" s="35" t="s">
        <v>248</v>
      </c>
      <c r="D256" s="35" t="s">
        <v>268</v>
      </c>
      <c r="E256" s="35" t="s">
        <v>101</v>
      </c>
      <c r="F256" s="37">
        <f t="shared" ref="F256:H258" si="56">F257</f>
        <v>0</v>
      </c>
      <c r="G256" s="37">
        <f t="shared" si="56"/>
        <v>0</v>
      </c>
      <c r="H256" s="37">
        <f t="shared" si="56"/>
        <v>0</v>
      </c>
    </row>
    <row r="257" spans="1:8" s="39" customFormat="1" ht="15" hidden="1" x14ac:dyDescent="0.25">
      <c r="A257" s="38" t="s">
        <v>179</v>
      </c>
      <c r="B257" s="35" t="s">
        <v>243</v>
      </c>
      <c r="C257" s="35" t="s">
        <v>248</v>
      </c>
      <c r="D257" s="35" t="s">
        <v>269</v>
      </c>
      <c r="E257" s="35" t="s">
        <v>101</v>
      </c>
      <c r="F257" s="37">
        <f t="shared" si="56"/>
        <v>0</v>
      </c>
      <c r="G257" s="37">
        <f t="shared" si="56"/>
        <v>0</v>
      </c>
      <c r="H257" s="37">
        <f t="shared" si="56"/>
        <v>0</v>
      </c>
    </row>
    <row r="258" spans="1:8" s="39" customFormat="1" ht="26.25" hidden="1" x14ac:dyDescent="0.25">
      <c r="A258" s="38" t="s">
        <v>120</v>
      </c>
      <c r="B258" s="35" t="s">
        <v>243</v>
      </c>
      <c r="C258" s="35" t="s">
        <v>248</v>
      </c>
      <c r="D258" s="35" t="s">
        <v>269</v>
      </c>
      <c r="E258" s="35" t="s">
        <v>121</v>
      </c>
      <c r="F258" s="37">
        <f t="shared" si="56"/>
        <v>0</v>
      </c>
      <c r="G258" s="37">
        <f t="shared" si="56"/>
        <v>0</v>
      </c>
      <c r="H258" s="37">
        <f t="shared" si="56"/>
        <v>0</v>
      </c>
    </row>
    <row r="259" spans="1:8" s="39" customFormat="1" ht="39" hidden="1" x14ac:dyDescent="0.25">
      <c r="A259" s="38" t="s">
        <v>122</v>
      </c>
      <c r="B259" s="35" t="s">
        <v>243</v>
      </c>
      <c r="C259" s="35" t="s">
        <v>248</v>
      </c>
      <c r="D259" s="35" t="s">
        <v>269</v>
      </c>
      <c r="E259" s="35" t="s">
        <v>123</v>
      </c>
      <c r="F259" s="37">
        <v>0</v>
      </c>
      <c r="G259" s="37">
        <v>0</v>
      </c>
      <c r="H259" s="37">
        <v>0</v>
      </c>
    </row>
    <row r="260" spans="1:8" s="39" customFormat="1" ht="46.5" hidden="1" customHeight="1" x14ac:dyDescent="0.25">
      <c r="A260" s="38" t="s">
        <v>270</v>
      </c>
      <c r="B260" s="35" t="s">
        <v>243</v>
      </c>
      <c r="C260" s="35" t="s">
        <v>248</v>
      </c>
      <c r="D260" s="35" t="s">
        <v>271</v>
      </c>
      <c r="E260" s="35" t="s">
        <v>101</v>
      </c>
      <c r="F260" s="37">
        <f t="shared" ref="F260:H262" si="57">F261</f>
        <v>0</v>
      </c>
      <c r="G260" s="37">
        <f t="shared" si="57"/>
        <v>0</v>
      </c>
      <c r="H260" s="37">
        <f t="shared" si="57"/>
        <v>0</v>
      </c>
    </row>
    <row r="261" spans="1:8" s="39" customFormat="1" ht="15" hidden="1" x14ac:dyDescent="0.25">
      <c r="A261" s="38" t="s">
        <v>179</v>
      </c>
      <c r="B261" s="35" t="s">
        <v>243</v>
      </c>
      <c r="C261" s="35" t="s">
        <v>248</v>
      </c>
      <c r="D261" s="35" t="s">
        <v>272</v>
      </c>
      <c r="E261" s="35" t="s">
        <v>101</v>
      </c>
      <c r="F261" s="37">
        <f t="shared" si="57"/>
        <v>0</v>
      </c>
      <c r="G261" s="37">
        <f t="shared" si="57"/>
        <v>0</v>
      </c>
      <c r="H261" s="37">
        <f t="shared" si="57"/>
        <v>0</v>
      </c>
    </row>
    <row r="262" spans="1:8" s="39" customFormat="1" ht="26.25" hidden="1" x14ac:dyDescent="0.25">
      <c r="A262" s="38" t="s">
        <v>120</v>
      </c>
      <c r="B262" s="35" t="s">
        <v>243</v>
      </c>
      <c r="C262" s="35" t="s">
        <v>248</v>
      </c>
      <c r="D262" s="35" t="s">
        <v>272</v>
      </c>
      <c r="E262" s="35" t="s">
        <v>121</v>
      </c>
      <c r="F262" s="37">
        <f t="shared" si="57"/>
        <v>0</v>
      </c>
      <c r="G262" s="37">
        <f t="shared" si="57"/>
        <v>0</v>
      </c>
      <c r="H262" s="37">
        <f t="shared" si="57"/>
        <v>0</v>
      </c>
    </row>
    <row r="263" spans="1:8" s="39" customFormat="1" ht="39" hidden="1" x14ac:dyDescent="0.25">
      <c r="A263" s="38" t="s">
        <v>122</v>
      </c>
      <c r="B263" s="35" t="s">
        <v>243</v>
      </c>
      <c r="C263" s="35" t="s">
        <v>248</v>
      </c>
      <c r="D263" s="35" t="s">
        <v>272</v>
      </c>
      <c r="E263" s="35" t="s">
        <v>123</v>
      </c>
      <c r="F263" s="37">
        <v>0</v>
      </c>
      <c r="G263" s="37">
        <v>0</v>
      </c>
      <c r="H263" s="37">
        <v>0</v>
      </c>
    </row>
    <row r="264" spans="1:8" s="39" customFormat="1" ht="46.5" customHeight="1" x14ac:dyDescent="0.25">
      <c r="A264" s="38" t="s">
        <v>205</v>
      </c>
      <c r="B264" s="35" t="s">
        <v>243</v>
      </c>
      <c r="C264" s="35" t="s">
        <v>248</v>
      </c>
      <c r="D264" s="35" t="s">
        <v>206</v>
      </c>
      <c r="E264" s="35" t="s">
        <v>101</v>
      </c>
      <c r="F264" s="37">
        <f>F265+F269</f>
        <v>1112.5999999999999</v>
      </c>
      <c r="G264" s="37">
        <f t="shared" ref="G264:H264" si="58">G265+G269</f>
        <v>0</v>
      </c>
      <c r="H264" s="37">
        <f t="shared" si="58"/>
        <v>0</v>
      </c>
    </row>
    <row r="265" spans="1:8" s="39" customFormat="1" ht="81.75" customHeight="1" x14ac:dyDescent="0.25">
      <c r="A265" s="38" t="s">
        <v>267</v>
      </c>
      <c r="B265" s="35" t="s">
        <v>243</v>
      </c>
      <c r="C265" s="35" t="s">
        <v>248</v>
      </c>
      <c r="D265" s="35" t="s">
        <v>268</v>
      </c>
      <c r="E265" s="35" t="s">
        <v>101</v>
      </c>
      <c r="F265" s="37">
        <f>F266</f>
        <v>1063.5999999999999</v>
      </c>
      <c r="G265" s="37">
        <f t="shared" ref="G265:H265" si="59">G266</f>
        <v>0</v>
      </c>
      <c r="H265" s="37">
        <f t="shared" si="59"/>
        <v>0</v>
      </c>
    </row>
    <row r="266" spans="1:8" s="39" customFormat="1" ht="15" x14ac:dyDescent="0.25">
      <c r="A266" s="38" t="s">
        <v>179</v>
      </c>
      <c r="B266" s="35" t="s">
        <v>243</v>
      </c>
      <c r="C266" s="35" t="s">
        <v>248</v>
      </c>
      <c r="D266" s="35" t="s">
        <v>269</v>
      </c>
      <c r="E266" s="35" t="s">
        <v>101</v>
      </c>
      <c r="F266" s="37">
        <f>F267</f>
        <v>1063.5999999999999</v>
      </c>
      <c r="G266" s="37">
        <f t="shared" ref="G266:H266" si="60">G267</f>
        <v>0</v>
      </c>
      <c r="H266" s="37">
        <f t="shared" si="60"/>
        <v>0</v>
      </c>
    </row>
    <row r="267" spans="1:8" s="39" customFormat="1" ht="26.25" x14ac:dyDescent="0.25">
      <c r="A267" s="38" t="s">
        <v>120</v>
      </c>
      <c r="B267" s="35" t="s">
        <v>243</v>
      </c>
      <c r="C267" s="35" t="s">
        <v>248</v>
      </c>
      <c r="D267" s="35" t="s">
        <v>269</v>
      </c>
      <c r="E267" s="35" t="s">
        <v>121</v>
      </c>
      <c r="F267" s="37">
        <f>F268</f>
        <v>1063.5999999999999</v>
      </c>
      <c r="G267" s="37">
        <f t="shared" ref="G267:H267" si="61">G268</f>
        <v>0</v>
      </c>
      <c r="H267" s="37">
        <f t="shared" si="61"/>
        <v>0</v>
      </c>
    </row>
    <row r="268" spans="1:8" s="39" customFormat="1" ht="39" x14ac:dyDescent="0.25">
      <c r="A268" s="38" t="s">
        <v>122</v>
      </c>
      <c r="B268" s="35" t="s">
        <v>243</v>
      </c>
      <c r="C268" s="35" t="s">
        <v>248</v>
      </c>
      <c r="D268" s="35" t="s">
        <v>269</v>
      </c>
      <c r="E268" s="35" t="s">
        <v>123</v>
      </c>
      <c r="F268" s="37">
        <f>88+543+432.6</f>
        <v>1063.5999999999999</v>
      </c>
      <c r="G268" s="37">
        <v>0</v>
      </c>
      <c r="H268" s="37">
        <v>0</v>
      </c>
    </row>
    <row r="269" spans="1:8" s="39" customFormat="1" ht="42" customHeight="1" x14ac:dyDescent="0.25">
      <c r="A269" s="38" t="s">
        <v>270</v>
      </c>
      <c r="B269" s="35" t="s">
        <v>243</v>
      </c>
      <c r="C269" s="35" t="s">
        <v>248</v>
      </c>
      <c r="D269" s="35" t="s">
        <v>271</v>
      </c>
      <c r="E269" s="35" t="s">
        <v>101</v>
      </c>
      <c r="F269" s="37">
        <f>F270</f>
        <v>49</v>
      </c>
      <c r="G269" s="37">
        <f t="shared" ref="G269:H269" si="62">G270</f>
        <v>0</v>
      </c>
      <c r="H269" s="37">
        <f t="shared" si="62"/>
        <v>0</v>
      </c>
    </row>
    <row r="270" spans="1:8" s="39" customFormat="1" ht="15" x14ac:dyDescent="0.25">
      <c r="A270" s="38" t="s">
        <v>179</v>
      </c>
      <c r="B270" s="35" t="s">
        <v>243</v>
      </c>
      <c r="C270" s="35" t="s">
        <v>248</v>
      </c>
      <c r="D270" s="35" t="s">
        <v>272</v>
      </c>
      <c r="E270" s="35" t="s">
        <v>101</v>
      </c>
      <c r="F270" s="37">
        <f>F271</f>
        <v>49</v>
      </c>
      <c r="G270" s="37">
        <f t="shared" ref="G270:H270" si="63">G271</f>
        <v>0</v>
      </c>
      <c r="H270" s="37">
        <f t="shared" si="63"/>
        <v>0</v>
      </c>
    </row>
    <row r="271" spans="1:8" s="39" customFormat="1" ht="26.25" x14ac:dyDescent="0.25">
      <c r="A271" s="38" t="s">
        <v>120</v>
      </c>
      <c r="B271" s="35" t="s">
        <v>243</v>
      </c>
      <c r="C271" s="35" t="s">
        <v>248</v>
      </c>
      <c r="D271" s="35" t="s">
        <v>272</v>
      </c>
      <c r="E271" s="35" t="s">
        <v>121</v>
      </c>
      <c r="F271" s="37">
        <f>F272</f>
        <v>49</v>
      </c>
      <c r="G271" s="37">
        <f t="shared" ref="G271:H271" si="64">G272</f>
        <v>0</v>
      </c>
      <c r="H271" s="37">
        <f t="shared" si="64"/>
        <v>0</v>
      </c>
    </row>
    <row r="272" spans="1:8" s="39" customFormat="1" ht="39" x14ac:dyDescent="0.25">
      <c r="A272" s="38" t="s">
        <v>122</v>
      </c>
      <c r="B272" s="35" t="s">
        <v>243</v>
      </c>
      <c r="C272" s="35" t="s">
        <v>248</v>
      </c>
      <c r="D272" s="35" t="s">
        <v>272</v>
      </c>
      <c r="E272" s="35" t="s">
        <v>123</v>
      </c>
      <c r="F272" s="37">
        <v>49</v>
      </c>
      <c r="G272" s="37">
        <v>0</v>
      </c>
      <c r="H272" s="37">
        <v>0</v>
      </c>
    </row>
    <row r="273" spans="1:8" s="40" customFormat="1" ht="14.25" x14ac:dyDescent="0.2">
      <c r="A273" s="54" t="s">
        <v>273</v>
      </c>
      <c r="B273" s="33" t="s">
        <v>115</v>
      </c>
      <c r="C273" s="33" t="s">
        <v>99</v>
      </c>
      <c r="D273" s="33" t="s">
        <v>100</v>
      </c>
      <c r="E273" s="33" t="s">
        <v>101</v>
      </c>
      <c r="F273" s="34">
        <f>F274+F283+F324</f>
        <v>11588.7</v>
      </c>
      <c r="G273" s="34">
        <f>G274+G283+G324</f>
        <v>2227.3000000000002</v>
      </c>
      <c r="H273" s="34">
        <f>H274+H283+H324</f>
        <v>2265.5</v>
      </c>
    </row>
    <row r="274" spans="1:8" s="41" customFormat="1" ht="15" x14ac:dyDescent="0.25">
      <c r="A274" s="38" t="s">
        <v>274</v>
      </c>
      <c r="B274" s="35" t="s">
        <v>115</v>
      </c>
      <c r="C274" s="35" t="s">
        <v>145</v>
      </c>
      <c r="D274" s="35" t="s">
        <v>100</v>
      </c>
      <c r="E274" s="35" t="s">
        <v>101</v>
      </c>
      <c r="F274" s="37">
        <f t="shared" ref="F274:H275" si="65">F275</f>
        <v>44.6</v>
      </c>
      <c r="G274" s="37">
        <f t="shared" si="65"/>
        <v>44.6</v>
      </c>
      <c r="H274" s="37">
        <f t="shared" si="65"/>
        <v>44.6</v>
      </c>
    </row>
    <row r="275" spans="1:8" s="41" customFormat="1" ht="31.5" customHeight="1" x14ac:dyDescent="0.25">
      <c r="A275" s="38" t="s">
        <v>104</v>
      </c>
      <c r="B275" s="35" t="s">
        <v>115</v>
      </c>
      <c r="C275" s="35" t="s">
        <v>145</v>
      </c>
      <c r="D275" s="35" t="s">
        <v>105</v>
      </c>
      <c r="E275" s="35" t="s">
        <v>101</v>
      </c>
      <c r="F275" s="37">
        <f t="shared" si="65"/>
        <v>44.6</v>
      </c>
      <c r="G275" s="37">
        <f t="shared" si="65"/>
        <v>44.6</v>
      </c>
      <c r="H275" s="37">
        <f t="shared" si="65"/>
        <v>44.6</v>
      </c>
    </row>
    <row r="276" spans="1:8" s="41" customFormat="1" ht="28.5" customHeight="1" x14ac:dyDescent="0.25">
      <c r="A276" s="38" t="s">
        <v>106</v>
      </c>
      <c r="B276" s="35" t="s">
        <v>115</v>
      </c>
      <c r="C276" s="35" t="s">
        <v>145</v>
      </c>
      <c r="D276" s="35" t="s">
        <v>107</v>
      </c>
      <c r="E276" s="35" t="s">
        <v>101</v>
      </c>
      <c r="F276" s="37">
        <f>F280</f>
        <v>44.6</v>
      </c>
      <c r="G276" s="37">
        <f>G280</f>
        <v>44.6</v>
      </c>
      <c r="H276" s="37">
        <f>H280</f>
        <v>44.6</v>
      </c>
    </row>
    <row r="277" spans="1:8" s="41" customFormat="1" ht="30.75" hidden="1" customHeight="1" x14ac:dyDescent="0.25">
      <c r="A277" s="38" t="s">
        <v>275</v>
      </c>
      <c r="B277" s="35" t="s">
        <v>115</v>
      </c>
      <c r="C277" s="35" t="s">
        <v>145</v>
      </c>
      <c r="D277" s="35" t="s">
        <v>276</v>
      </c>
      <c r="E277" s="35" t="s">
        <v>101</v>
      </c>
      <c r="F277" s="37">
        <f t="shared" ref="F277:H278" si="66">F278</f>
        <v>0</v>
      </c>
      <c r="G277" s="37">
        <f t="shared" si="66"/>
        <v>0</v>
      </c>
      <c r="H277" s="37">
        <f t="shared" si="66"/>
        <v>0</v>
      </c>
    </row>
    <row r="278" spans="1:8" s="41" customFormat="1" ht="26.25" hidden="1" x14ac:dyDescent="0.25">
      <c r="A278" s="38" t="s">
        <v>120</v>
      </c>
      <c r="B278" s="35" t="s">
        <v>115</v>
      </c>
      <c r="C278" s="35" t="s">
        <v>145</v>
      </c>
      <c r="D278" s="35" t="s">
        <v>276</v>
      </c>
      <c r="E278" s="35" t="s">
        <v>121</v>
      </c>
      <c r="F278" s="37">
        <f t="shared" si="66"/>
        <v>0</v>
      </c>
      <c r="G278" s="37">
        <f t="shared" si="66"/>
        <v>0</v>
      </c>
      <c r="H278" s="37">
        <f t="shared" si="66"/>
        <v>0</v>
      </c>
    </row>
    <row r="279" spans="1:8" s="41" customFormat="1" ht="39" hidden="1" x14ac:dyDescent="0.25">
      <c r="A279" s="38" t="s">
        <v>122</v>
      </c>
      <c r="B279" s="35" t="s">
        <v>115</v>
      </c>
      <c r="C279" s="35" t="s">
        <v>145</v>
      </c>
      <c r="D279" s="35" t="s">
        <v>276</v>
      </c>
      <c r="E279" s="35" t="s">
        <v>123</v>
      </c>
      <c r="F279" s="37"/>
      <c r="G279" s="37"/>
      <c r="H279" s="37"/>
    </row>
    <row r="280" spans="1:8" s="41" customFormat="1" ht="26.25" x14ac:dyDescent="0.25">
      <c r="A280" s="38" t="s">
        <v>277</v>
      </c>
      <c r="B280" s="35" t="s">
        <v>115</v>
      </c>
      <c r="C280" s="35" t="s">
        <v>145</v>
      </c>
      <c r="D280" s="35" t="s">
        <v>278</v>
      </c>
      <c r="E280" s="35" t="s">
        <v>101</v>
      </c>
      <c r="F280" s="37">
        <f t="shared" ref="F280:H281" si="67">F281</f>
        <v>44.6</v>
      </c>
      <c r="G280" s="37">
        <f t="shared" si="67"/>
        <v>44.6</v>
      </c>
      <c r="H280" s="37">
        <f t="shared" si="67"/>
        <v>44.6</v>
      </c>
    </row>
    <row r="281" spans="1:8" s="41" customFormat="1" ht="26.25" x14ac:dyDescent="0.25">
      <c r="A281" s="38" t="s">
        <v>120</v>
      </c>
      <c r="B281" s="35" t="s">
        <v>115</v>
      </c>
      <c r="C281" s="35" t="s">
        <v>145</v>
      </c>
      <c r="D281" s="35" t="s">
        <v>278</v>
      </c>
      <c r="E281" s="35" t="s">
        <v>121</v>
      </c>
      <c r="F281" s="37">
        <f t="shared" si="67"/>
        <v>44.6</v>
      </c>
      <c r="G281" s="37">
        <f t="shared" si="67"/>
        <v>44.6</v>
      </c>
      <c r="H281" s="37">
        <f t="shared" si="67"/>
        <v>44.6</v>
      </c>
    </row>
    <row r="282" spans="1:8" s="40" customFormat="1" ht="34.5" customHeight="1" x14ac:dyDescent="0.25">
      <c r="A282" s="38" t="s">
        <v>122</v>
      </c>
      <c r="B282" s="35" t="s">
        <v>115</v>
      </c>
      <c r="C282" s="35" t="s">
        <v>145</v>
      </c>
      <c r="D282" s="35" t="s">
        <v>278</v>
      </c>
      <c r="E282" s="35" t="s">
        <v>123</v>
      </c>
      <c r="F282" s="37">
        <v>44.6</v>
      </c>
      <c r="G282" s="37">
        <v>44.6</v>
      </c>
      <c r="H282" s="37">
        <v>44.6</v>
      </c>
    </row>
    <row r="283" spans="1:8" s="40" customFormat="1" ht="15" x14ac:dyDescent="0.25">
      <c r="A283" s="38" t="s">
        <v>279</v>
      </c>
      <c r="B283" s="35" t="s">
        <v>115</v>
      </c>
      <c r="C283" s="35" t="s">
        <v>248</v>
      </c>
      <c r="D283" s="35" t="s">
        <v>100</v>
      </c>
      <c r="E283" s="35" t="s">
        <v>101</v>
      </c>
      <c r="F283" s="37">
        <f>F287+F296+F319+F314</f>
        <v>11344.1</v>
      </c>
      <c r="G283" s="37">
        <f>G287+G296+G319+G314</f>
        <v>1982.7</v>
      </c>
      <c r="H283" s="37">
        <f>H287+H296+H319+H314</f>
        <v>2020.9</v>
      </c>
    </row>
    <row r="284" spans="1:8" s="40" customFormat="1" ht="31.5" hidden="1" customHeight="1" x14ac:dyDescent="0.25">
      <c r="A284" s="38" t="s">
        <v>280</v>
      </c>
      <c r="B284" s="35" t="s">
        <v>115</v>
      </c>
      <c r="C284" s="35" t="s">
        <v>248</v>
      </c>
      <c r="D284" s="35" t="s">
        <v>281</v>
      </c>
      <c r="E284" s="35" t="s">
        <v>101</v>
      </c>
      <c r="F284" s="37">
        <f t="shared" ref="F284:H285" si="68">F285</f>
        <v>0</v>
      </c>
      <c r="G284" s="37">
        <f t="shared" si="68"/>
        <v>0</v>
      </c>
      <c r="H284" s="37">
        <f t="shared" si="68"/>
        <v>0</v>
      </c>
    </row>
    <row r="285" spans="1:8" s="40" customFormat="1" ht="27" hidden="1" customHeight="1" x14ac:dyDescent="0.25">
      <c r="A285" s="38" t="s">
        <v>149</v>
      </c>
      <c r="B285" s="35" t="s">
        <v>115</v>
      </c>
      <c r="C285" s="35" t="s">
        <v>248</v>
      </c>
      <c r="D285" s="35" t="s">
        <v>281</v>
      </c>
      <c r="E285" s="35" t="s">
        <v>121</v>
      </c>
      <c r="F285" s="37">
        <f t="shared" si="68"/>
        <v>0</v>
      </c>
      <c r="G285" s="37">
        <f t="shared" si="68"/>
        <v>0</v>
      </c>
      <c r="H285" s="37">
        <f t="shared" si="68"/>
        <v>0</v>
      </c>
    </row>
    <row r="286" spans="1:8" s="40" customFormat="1" ht="30.75" hidden="1" customHeight="1" x14ac:dyDescent="0.25">
      <c r="A286" s="38" t="s">
        <v>122</v>
      </c>
      <c r="B286" s="35" t="s">
        <v>115</v>
      </c>
      <c r="C286" s="35" t="s">
        <v>248</v>
      </c>
      <c r="D286" s="35" t="s">
        <v>281</v>
      </c>
      <c r="E286" s="35" t="s">
        <v>123</v>
      </c>
      <c r="F286" s="37">
        <v>0</v>
      </c>
      <c r="G286" s="37">
        <v>0</v>
      </c>
      <c r="H286" s="37">
        <v>0</v>
      </c>
    </row>
    <row r="287" spans="1:8" s="40" customFormat="1" ht="46.5" customHeight="1" x14ac:dyDescent="0.25">
      <c r="A287" s="38" t="s">
        <v>282</v>
      </c>
      <c r="B287" s="35" t="s">
        <v>115</v>
      </c>
      <c r="C287" s="35" t="s">
        <v>248</v>
      </c>
      <c r="D287" s="35" t="s">
        <v>283</v>
      </c>
      <c r="E287" s="35" t="s">
        <v>101</v>
      </c>
      <c r="F287" s="37">
        <f>F288+F292</f>
        <v>50</v>
      </c>
      <c r="G287" s="37">
        <f>G288+G292</f>
        <v>100</v>
      </c>
      <c r="H287" s="37">
        <f>H288+H292</f>
        <v>100</v>
      </c>
    </row>
    <row r="288" spans="1:8" s="40" customFormat="1" ht="43.5" customHeight="1" x14ac:dyDescent="0.25">
      <c r="A288" s="38" t="s">
        <v>284</v>
      </c>
      <c r="B288" s="35" t="s">
        <v>115</v>
      </c>
      <c r="C288" s="35" t="s">
        <v>248</v>
      </c>
      <c r="D288" s="35" t="s">
        <v>285</v>
      </c>
      <c r="E288" s="35" t="s">
        <v>101</v>
      </c>
      <c r="F288" s="37">
        <f t="shared" ref="F288:H290" si="69">F289</f>
        <v>50</v>
      </c>
      <c r="G288" s="37">
        <f t="shared" si="69"/>
        <v>100</v>
      </c>
      <c r="H288" s="37">
        <f t="shared" si="69"/>
        <v>100</v>
      </c>
    </row>
    <row r="289" spans="1:8" s="40" customFormat="1" ht="18.75" customHeight="1" x14ac:dyDescent="0.25">
      <c r="A289" s="38" t="s">
        <v>179</v>
      </c>
      <c r="B289" s="35" t="s">
        <v>115</v>
      </c>
      <c r="C289" s="35" t="s">
        <v>248</v>
      </c>
      <c r="D289" s="35" t="s">
        <v>286</v>
      </c>
      <c r="E289" s="35" t="s">
        <v>101</v>
      </c>
      <c r="F289" s="37">
        <f t="shared" si="69"/>
        <v>50</v>
      </c>
      <c r="G289" s="37">
        <f t="shared" si="69"/>
        <v>100</v>
      </c>
      <c r="H289" s="37">
        <f t="shared" si="69"/>
        <v>100</v>
      </c>
    </row>
    <row r="290" spans="1:8" s="40" customFormat="1" ht="30.75" customHeight="1" x14ac:dyDescent="0.25">
      <c r="A290" s="38" t="s">
        <v>120</v>
      </c>
      <c r="B290" s="35" t="s">
        <v>115</v>
      </c>
      <c r="C290" s="35" t="s">
        <v>248</v>
      </c>
      <c r="D290" s="35" t="s">
        <v>286</v>
      </c>
      <c r="E290" s="35" t="s">
        <v>121</v>
      </c>
      <c r="F290" s="37">
        <f t="shared" si="69"/>
        <v>50</v>
      </c>
      <c r="G290" s="37">
        <f t="shared" si="69"/>
        <v>100</v>
      </c>
      <c r="H290" s="37">
        <f t="shared" si="69"/>
        <v>100</v>
      </c>
    </row>
    <row r="291" spans="1:8" s="40" customFormat="1" ht="34.5" customHeight="1" x14ac:dyDescent="0.25">
      <c r="A291" s="38" t="s">
        <v>122</v>
      </c>
      <c r="B291" s="35" t="s">
        <v>115</v>
      </c>
      <c r="C291" s="35" t="s">
        <v>248</v>
      </c>
      <c r="D291" s="35" t="s">
        <v>286</v>
      </c>
      <c r="E291" s="35" t="s">
        <v>123</v>
      </c>
      <c r="F291" s="37">
        <f>100-50</f>
        <v>50</v>
      </c>
      <c r="G291" s="37">
        <f>100</f>
        <v>100</v>
      </c>
      <c r="H291" s="37">
        <f>100</f>
        <v>100</v>
      </c>
    </row>
    <row r="292" spans="1:8" s="40" customFormat="1" ht="48" hidden="1" customHeight="1" x14ac:dyDescent="0.25">
      <c r="A292" s="38" t="s">
        <v>287</v>
      </c>
      <c r="B292" s="35" t="s">
        <v>115</v>
      </c>
      <c r="C292" s="35" t="s">
        <v>248</v>
      </c>
      <c r="D292" s="35" t="s">
        <v>288</v>
      </c>
      <c r="E292" s="35" t="s">
        <v>101</v>
      </c>
      <c r="F292" s="37">
        <f t="shared" ref="F292:H294" si="70">F293</f>
        <v>0</v>
      </c>
      <c r="G292" s="37">
        <f t="shared" si="70"/>
        <v>0</v>
      </c>
      <c r="H292" s="37">
        <f t="shared" si="70"/>
        <v>0</v>
      </c>
    </row>
    <row r="293" spans="1:8" s="40" customFormat="1" ht="30.75" hidden="1" customHeight="1" x14ac:dyDescent="0.25">
      <c r="A293" s="38" t="s">
        <v>179</v>
      </c>
      <c r="B293" s="35" t="s">
        <v>115</v>
      </c>
      <c r="C293" s="35" t="s">
        <v>248</v>
      </c>
      <c r="D293" s="35" t="s">
        <v>289</v>
      </c>
      <c r="E293" s="35" t="s">
        <v>101</v>
      </c>
      <c r="F293" s="37">
        <f t="shared" si="70"/>
        <v>0</v>
      </c>
      <c r="G293" s="37">
        <f t="shared" si="70"/>
        <v>0</v>
      </c>
      <c r="H293" s="37">
        <f t="shared" si="70"/>
        <v>0</v>
      </c>
    </row>
    <row r="294" spans="1:8" s="40" customFormat="1" ht="30.75" hidden="1" customHeight="1" x14ac:dyDescent="0.25">
      <c r="A294" s="38" t="s">
        <v>120</v>
      </c>
      <c r="B294" s="35" t="s">
        <v>115</v>
      </c>
      <c r="C294" s="35" t="s">
        <v>248</v>
      </c>
      <c r="D294" s="35" t="s">
        <v>289</v>
      </c>
      <c r="E294" s="35" t="s">
        <v>121</v>
      </c>
      <c r="F294" s="37">
        <f t="shared" si="70"/>
        <v>0</v>
      </c>
      <c r="G294" s="37">
        <f t="shared" si="70"/>
        <v>0</v>
      </c>
      <c r="H294" s="37">
        <f t="shared" si="70"/>
        <v>0</v>
      </c>
    </row>
    <row r="295" spans="1:8" s="40" customFormat="1" ht="30.75" hidden="1" customHeight="1" x14ac:dyDescent="0.25">
      <c r="A295" s="38" t="s">
        <v>122</v>
      </c>
      <c r="B295" s="35" t="s">
        <v>115</v>
      </c>
      <c r="C295" s="35" t="s">
        <v>248</v>
      </c>
      <c r="D295" s="35" t="s">
        <v>289</v>
      </c>
      <c r="E295" s="35" t="s">
        <v>123</v>
      </c>
      <c r="F295" s="37"/>
      <c r="G295" s="37"/>
      <c r="H295" s="37"/>
    </row>
    <row r="296" spans="1:8" s="40" customFormat="1" ht="83.25" customHeight="1" x14ac:dyDescent="0.25">
      <c r="A296" s="38" t="s">
        <v>290</v>
      </c>
      <c r="B296" s="35" t="s">
        <v>115</v>
      </c>
      <c r="C296" s="35" t="s">
        <v>248</v>
      </c>
      <c r="D296" s="35" t="s">
        <v>291</v>
      </c>
      <c r="E296" s="35" t="s">
        <v>101</v>
      </c>
      <c r="F296" s="37">
        <f>F303+F310+F300+F297</f>
        <v>11294.1</v>
      </c>
      <c r="G296" s="37">
        <f>G303+G310</f>
        <v>1762.8</v>
      </c>
      <c r="H296" s="37">
        <f>H303+H310</f>
        <v>1801</v>
      </c>
    </row>
    <row r="297" spans="1:8" s="40" customFormat="1" ht="67.5" customHeight="1" x14ac:dyDescent="0.25">
      <c r="A297" s="38" t="s">
        <v>700</v>
      </c>
      <c r="B297" s="35" t="s">
        <v>115</v>
      </c>
      <c r="C297" s="35" t="s">
        <v>248</v>
      </c>
      <c r="D297" s="35" t="s">
        <v>698</v>
      </c>
      <c r="E297" s="35" t="s">
        <v>101</v>
      </c>
      <c r="F297" s="37">
        <f>F298</f>
        <v>1500</v>
      </c>
      <c r="G297" s="37">
        <v>0</v>
      </c>
      <c r="H297" s="37">
        <v>0</v>
      </c>
    </row>
    <row r="298" spans="1:8" s="40" customFormat="1" ht="27.75" customHeight="1" x14ac:dyDescent="0.25">
      <c r="A298" s="38" t="s">
        <v>120</v>
      </c>
      <c r="B298" s="35" t="s">
        <v>115</v>
      </c>
      <c r="C298" s="35" t="s">
        <v>248</v>
      </c>
      <c r="D298" s="35" t="s">
        <v>698</v>
      </c>
      <c r="E298" s="35" t="s">
        <v>121</v>
      </c>
      <c r="F298" s="37">
        <f>F299</f>
        <v>1500</v>
      </c>
      <c r="G298" s="37">
        <v>0</v>
      </c>
      <c r="H298" s="37">
        <v>0</v>
      </c>
    </row>
    <row r="299" spans="1:8" s="40" customFormat="1" ht="36.75" customHeight="1" x14ac:dyDescent="0.25">
      <c r="A299" s="38" t="s">
        <v>122</v>
      </c>
      <c r="B299" s="35" t="s">
        <v>115</v>
      </c>
      <c r="C299" s="35" t="s">
        <v>248</v>
      </c>
      <c r="D299" s="35" t="s">
        <v>698</v>
      </c>
      <c r="E299" s="35" t="s">
        <v>123</v>
      </c>
      <c r="F299" s="37">
        <v>1500</v>
      </c>
      <c r="G299" s="37">
        <v>0</v>
      </c>
      <c r="H299" s="37">
        <v>0</v>
      </c>
    </row>
    <row r="300" spans="1:8" s="40" customFormat="1" ht="71.25" customHeight="1" x14ac:dyDescent="0.25">
      <c r="A300" s="38" t="s">
        <v>701</v>
      </c>
      <c r="B300" s="35" t="s">
        <v>115</v>
      </c>
      <c r="C300" s="35" t="s">
        <v>248</v>
      </c>
      <c r="D300" s="35" t="s">
        <v>699</v>
      </c>
      <c r="E300" s="35" t="s">
        <v>101</v>
      </c>
      <c r="F300" s="37">
        <f>F301</f>
        <v>227</v>
      </c>
      <c r="G300" s="37">
        <v>0</v>
      </c>
      <c r="H300" s="37">
        <v>0</v>
      </c>
    </row>
    <row r="301" spans="1:8" s="40" customFormat="1" ht="25.5" customHeight="1" x14ac:dyDescent="0.25">
      <c r="A301" s="38" t="s">
        <v>120</v>
      </c>
      <c r="B301" s="35" t="s">
        <v>115</v>
      </c>
      <c r="C301" s="35" t="s">
        <v>248</v>
      </c>
      <c r="D301" s="35" t="s">
        <v>699</v>
      </c>
      <c r="E301" s="35" t="s">
        <v>121</v>
      </c>
      <c r="F301" s="37">
        <f>F302</f>
        <v>227</v>
      </c>
      <c r="G301" s="37">
        <v>0</v>
      </c>
      <c r="H301" s="37">
        <v>0</v>
      </c>
    </row>
    <row r="302" spans="1:8" s="40" customFormat="1" ht="33.75" customHeight="1" x14ac:dyDescent="0.25">
      <c r="A302" s="38" t="s">
        <v>122</v>
      </c>
      <c r="B302" s="35" t="s">
        <v>115</v>
      </c>
      <c r="C302" s="35" t="s">
        <v>248</v>
      </c>
      <c r="D302" s="35" t="s">
        <v>699</v>
      </c>
      <c r="E302" s="35" t="s">
        <v>123</v>
      </c>
      <c r="F302" s="37">
        <v>227</v>
      </c>
      <c r="G302" s="37">
        <v>0</v>
      </c>
      <c r="H302" s="37">
        <v>0</v>
      </c>
    </row>
    <row r="303" spans="1:8" s="40" customFormat="1" ht="75.75" customHeight="1" x14ac:dyDescent="0.25">
      <c r="A303" s="38" t="s">
        <v>292</v>
      </c>
      <c r="B303" s="35" t="s">
        <v>115</v>
      </c>
      <c r="C303" s="35" t="s">
        <v>248</v>
      </c>
      <c r="D303" s="35" t="s">
        <v>293</v>
      </c>
      <c r="E303" s="35" t="s">
        <v>101</v>
      </c>
      <c r="F303" s="37">
        <f>F304+F307</f>
        <v>9352.2000000000007</v>
      </c>
      <c r="G303" s="37">
        <f t="shared" ref="F303:H305" si="71">G304</f>
        <v>1597.6</v>
      </c>
      <c r="H303" s="37">
        <f t="shared" si="71"/>
        <v>1635.8</v>
      </c>
    </row>
    <row r="304" spans="1:8" s="40" customFormat="1" ht="17.25" customHeight="1" x14ac:dyDescent="0.25">
      <c r="A304" s="38" t="s">
        <v>179</v>
      </c>
      <c r="B304" s="35" t="s">
        <v>115</v>
      </c>
      <c r="C304" s="35" t="s">
        <v>248</v>
      </c>
      <c r="D304" s="35" t="s">
        <v>294</v>
      </c>
      <c r="E304" s="35" t="s">
        <v>101</v>
      </c>
      <c r="F304" s="37">
        <f t="shared" si="71"/>
        <v>5723</v>
      </c>
      <c r="G304" s="37">
        <f t="shared" si="71"/>
        <v>1597.6</v>
      </c>
      <c r="H304" s="37">
        <f t="shared" si="71"/>
        <v>1635.8</v>
      </c>
    </row>
    <row r="305" spans="1:8" s="40" customFormat="1" ht="26.25" x14ac:dyDescent="0.25">
      <c r="A305" s="38" t="s">
        <v>120</v>
      </c>
      <c r="B305" s="35" t="s">
        <v>115</v>
      </c>
      <c r="C305" s="35" t="s">
        <v>248</v>
      </c>
      <c r="D305" s="35" t="s">
        <v>294</v>
      </c>
      <c r="E305" s="35" t="s">
        <v>121</v>
      </c>
      <c r="F305" s="37">
        <f t="shared" si="71"/>
        <v>5723</v>
      </c>
      <c r="G305" s="37">
        <f t="shared" si="71"/>
        <v>1597.6</v>
      </c>
      <c r="H305" s="37">
        <f t="shared" si="71"/>
        <v>1635.8</v>
      </c>
    </row>
    <row r="306" spans="1:8" s="40" customFormat="1" ht="30" customHeight="1" x14ac:dyDescent="0.25">
      <c r="A306" s="38" t="s">
        <v>122</v>
      </c>
      <c r="B306" s="35" t="s">
        <v>115</v>
      </c>
      <c r="C306" s="35" t="s">
        <v>248</v>
      </c>
      <c r="D306" s="35" t="s">
        <v>294</v>
      </c>
      <c r="E306" s="35" t="s">
        <v>123</v>
      </c>
      <c r="F306" s="37">
        <f>1295.5+77+777.7+2097.3-3.2-46.4+1405.2+119.9</f>
        <v>5723</v>
      </c>
      <c r="G306" s="37">
        <f>1409.8+187.8</f>
        <v>1597.6</v>
      </c>
      <c r="H306" s="37">
        <f>1409.8+226</f>
        <v>1635.8</v>
      </c>
    </row>
    <row r="307" spans="1:8" s="40" customFormat="1" ht="45" customHeight="1" x14ac:dyDescent="0.25">
      <c r="A307" s="38" t="s">
        <v>669</v>
      </c>
      <c r="B307" s="35" t="s">
        <v>115</v>
      </c>
      <c r="C307" s="35" t="s">
        <v>248</v>
      </c>
      <c r="D307" s="35" t="s">
        <v>682</v>
      </c>
      <c r="E307" s="35" t="s">
        <v>101</v>
      </c>
      <c r="F307" s="37">
        <f>F308</f>
        <v>3629.2</v>
      </c>
      <c r="G307" s="37">
        <v>0</v>
      </c>
      <c r="H307" s="37">
        <v>0</v>
      </c>
    </row>
    <row r="308" spans="1:8" s="40" customFormat="1" ht="30" customHeight="1" x14ac:dyDescent="0.25">
      <c r="A308" s="38" t="s">
        <v>120</v>
      </c>
      <c r="B308" s="35" t="s">
        <v>115</v>
      </c>
      <c r="C308" s="35" t="s">
        <v>248</v>
      </c>
      <c r="D308" s="35" t="s">
        <v>294</v>
      </c>
      <c r="E308" s="35" t="s">
        <v>121</v>
      </c>
      <c r="F308" s="37">
        <f>F309</f>
        <v>3629.2</v>
      </c>
      <c r="G308" s="37">
        <v>0</v>
      </c>
      <c r="H308" s="37">
        <v>0</v>
      </c>
    </row>
    <row r="309" spans="1:8" s="40" customFormat="1" ht="30" customHeight="1" x14ac:dyDescent="0.25">
      <c r="A309" s="38" t="s">
        <v>122</v>
      </c>
      <c r="B309" s="35" t="s">
        <v>115</v>
      </c>
      <c r="C309" s="35" t="s">
        <v>248</v>
      </c>
      <c r="D309" s="35" t="s">
        <v>294</v>
      </c>
      <c r="E309" s="35" t="s">
        <v>123</v>
      </c>
      <c r="F309" s="37">
        <f>3579.2+50</f>
        <v>3629.2</v>
      </c>
      <c r="G309" s="37">
        <v>0</v>
      </c>
      <c r="H309" s="37">
        <v>0</v>
      </c>
    </row>
    <row r="310" spans="1:8" s="40" customFormat="1" ht="81.75" customHeight="1" x14ac:dyDescent="0.25">
      <c r="A310" s="38" t="s">
        <v>295</v>
      </c>
      <c r="B310" s="35" t="s">
        <v>115</v>
      </c>
      <c r="C310" s="35" t="s">
        <v>248</v>
      </c>
      <c r="D310" s="35" t="s">
        <v>296</v>
      </c>
      <c r="E310" s="35" t="s">
        <v>101</v>
      </c>
      <c r="F310" s="37">
        <f t="shared" ref="F310:H312" si="72">F311</f>
        <v>214.89999999999998</v>
      </c>
      <c r="G310" s="37">
        <f t="shared" si="72"/>
        <v>165.2</v>
      </c>
      <c r="H310" s="37">
        <f t="shared" si="72"/>
        <v>165.2</v>
      </c>
    </row>
    <row r="311" spans="1:8" s="40" customFormat="1" ht="15" x14ac:dyDescent="0.25">
      <c r="A311" s="38" t="s">
        <v>179</v>
      </c>
      <c r="B311" s="35" t="s">
        <v>115</v>
      </c>
      <c r="C311" s="35" t="s">
        <v>248</v>
      </c>
      <c r="D311" s="35" t="s">
        <v>297</v>
      </c>
      <c r="E311" s="35" t="s">
        <v>101</v>
      </c>
      <c r="F311" s="37">
        <f t="shared" si="72"/>
        <v>214.89999999999998</v>
      </c>
      <c r="G311" s="37">
        <f t="shared" si="72"/>
        <v>165.2</v>
      </c>
      <c r="H311" s="37">
        <f t="shared" si="72"/>
        <v>165.2</v>
      </c>
    </row>
    <row r="312" spans="1:8" s="40" customFormat="1" ht="26.25" x14ac:dyDescent="0.25">
      <c r="A312" s="38" t="s">
        <v>120</v>
      </c>
      <c r="B312" s="35" t="s">
        <v>115</v>
      </c>
      <c r="C312" s="35" t="s">
        <v>248</v>
      </c>
      <c r="D312" s="35" t="s">
        <v>297</v>
      </c>
      <c r="E312" s="35" t="s">
        <v>121</v>
      </c>
      <c r="F312" s="37">
        <f t="shared" si="72"/>
        <v>214.89999999999998</v>
      </c>
      <c r="G312" s="37">
        <f t="shared" si="72"/>
        <v>165.2</v>
      </c>
      <c r="H312" s="37">
        <f t="shared" si="72"/>
        <v>165.2</v>
      </c>
    </row>
    <row r="313" spans="1:8" s="40" customFormat="1" ht="29.25" customHeight="1" x14ac:dyDescent="0.25">
      <c r="A313" s="38" t="s">
        <v>122</v>
      </c>
      <c r="B313" s="35" t="s">
        <v>115</v>
      </c>
      <c r="C313" s="35" t="s">
        <v>248</v>
      </c>
      <c r="D313" s="35" t="s">
        <v>297</v>
      </c>
      <c r="E313" s="35" t="s">
        <v>123</v>
      </c>
      <c r="F313" s="37">
        <f>165.2+3.2+46.4+0.1</f>
        <v>214.89999999999998</v>
      </c>
      <c r="G313" s="37">
        <v>165.2</v>
      </c>
      <c r="H313" s="37">
        <v>165.2</v>
      </c>
    </row>
    <row r="314" spans="1:8" s="40" customFormat="1" ht="64.5" hidden="1" x14ac:dyDescent="0.25">
      <c r="A314" s="38" t="s">
        <v>198</v>
      </c>
      <c r="B314" s="35" t="s">
        <v>115</v>
      </c>
      <c r="C314" s="35" t="s">
        <v>248</v>
      </c>
      <c r="D314" s="35" t="s">
        <v>199</v>
      </c>
      <c r="E314" s="35" t="s">
        <v>101</v>
      </c>
      <c r="F314" s="37">
        <f t="shared" ref="F314:H317" si="73">F315</f>
        <v>0</v>
      </c>
      <c r="G314" s="37">
        <f t="shared" si="73"/>
        <v>0</v>
      </c>
      <c r="H314" s="37">
        <f t="shared" si="73"/>
        <v>0</v>
      </c>
    </row>
    <row r="315" spans="1:8" s="40" customFormat="1" ht="51.75" hidden="1" x14ac:dyDescent="0.25">
      <c r="A315" s="38" t="s">
        <v>298</v>
      </c>
      <c r="B315" s="35" t="s">
        <v>115</v>
      </c>
      <c r="C315" s="35" t="s">
        <v>248</v>
      </c>
      <c r="D315" s="35" t="s">
        <v>299</v>
      </c>
      <c r="E315" s="35" t="s">
        <v>101</v>
      </c>
      <c r="F315" s="37">
        <f t="shared" si="73"/>
        <v>0</v>
      </c>
      <c r="G315" s="37">
        <f t="shared" si="73"/>
        <v>0</v>
      </c>
      <c r="H315" s="37">
        <f t="shared" si="73"/>
        <v>0</v>
      </c>
    </row>
    <row r="316" spans="1:8" s="40" customFormat="1" ht="15" hidden="1" x14ac:dyDescent="0.25">
      <c r="A316" s="38" t="s">
        <v>179</v>
      </c>
      <c r="B316" s="35" t="s">
        <v>115</v>
      </c>
      <c r="C316" s="35" t="s">
        <v>248</v>
      </c>
      <c r="D316" s="35" t="s">
        <v>300</v>
      </c>
      <c r="E316" s="35" t="s">
        <v>101</v>
      </c>
      <c r="F316" s="37">
        <f t="shared" si="73"/>
        <v>0</v>
      </c>
      <c r="G316" s="37">
        <f t="shared" si="73"/>
        <v>0</v>
      </c>
      <c r="H316" s="37">
        <f t="shared" si="73"/>
        <v>0</v>
      </c>
    </row>
    <row r="317" spans="1:8" s="40" customFormat="1" ht="26.25" hidden="1" x14ac:dyDescent="0.25">
      <c r="A317" s="38" t="s">
        <v>120</v>
      </c>
      <c r="B317" s="35" t="s">
        <v>115</v>
      </c>
      <c r="C317" s="35" t="s">
        <v>248</v>
      </c>
      <c r="D317" s="35" t="s">
        <v>300</v>
      </c>
      <c r="E317" s="35" t="s">
        <v>121</v>
      </c>
      <c r="F317" s="37">
        <f t="shared" si="73"/>
        <v>0</v>
      </c>
      <c r="G317" s="37">
        <f t="shared" si="73"/>
        <v>0</v>
      </c>
      <c r="H317" s="37">
        <f t="shared" si="73"/>
        <v>0</v>
      </c>
    </row>
    <row r="318" spans="1:8" s="40" customFormat="1" ht="39" hidden="1" x14ac:dyDescent="0.25">
      <c r="A318" s="38" t="s">
        <v>122</v>
      </c>
      <c r="B318" s="35" t="s">
        <v>115</v>
      </c>
      <c r="C318" s="35" t="s">
        <v>248</v>
      </c>
      <c r="D318" s="35" t="s">
        <v>300</v>
      </c>
      <c r="E318" s="35" t="s">
        <v>123</v>
      </c>
      <c r="F318" s="37"/>
      <c r="G318" s="37"/>
      <c r="H318" s="37"/>
    </row>
    <row r="319" spans="1:8" s="40" customFormat="1" ht="27.75" customHeight="1" x14ac:dyDescent="0.25">
      <c r="A319" s="38" t="s">
        <v>210</v>
      </c>
      <c r="B319" s="35" t="s">
        <v>115</v>
      </c>
      <c r="C319" s="35" t="s">
        <v>248</v>
      </c>
      <c r="D319" s="35" t="s">
        <v>211</v>
      </c>
      <c r="E319" s="35" t="s">
        <v>101</v>
      </c>
      <c r="F319" s="37">
        <f t="shared" ref="F319:H322" si="74">F320</f>
        <v>0</v>
      </c>
      <c r="G319" s="37">
        <f t="shared" si="74"/>
        <v>119.9</v>
      </c>
      <c r="H319" s="37">
        <f t="shared" si="74"/>
        <v>119.9</v>
      </c>
    </row>
    <row r="320" spans="1:8" s="40" customFormat="1" ht="26.25" x14ac:dyDescent="0.25">
      <c r="A320" s="38" t="s">
        <v>220</v>
      </c>
      <c r="B320" s="35" t="s">
        <v>115</v>
      </c>
      <c r="C320" s="35" t="s">
        <v>248</v>
      </c>
      <c r="D320" s="35" t="s">
        <v>221</v>
      </c>
      <c r="E320" s="35" t="s">
        <v>101</v>
      </c>
      <c r="F320" s="37">
        <f t="shared" si="74"/>
        <v>0</v>
      </c>
      <c r="G320" s="37">
        <f t="shared" si="74"/>
        <v>119.9</v>
      </c>
      <c r="H320" s="37">
        <f t="shared" si="74"/>
        <v>119.9</v>
      </c>
    </row>
    <row r="321" spans="1:8" s="40" customFormat="1" ht="15" x14ac:dyDescent="0.25">
      <c r="A321" s="38" t="s">
        <v>179</v>
      </c>
      <c r="B321" s="35" t="s">
        <v>115</v>
      </c>
      <c r="C321" s="35" t="s">
        <v>248</v>
      </c>
      <c r="D321" s="35" t="s">
        <v>222</v>
      </c>
      <c r="E321" s="35" t="s">
        <v>101</v>
      </c>
      <c r="F321" s="37">
        <f t="shared" si="74"/>
        <v>0</v>
      </c>
      <c r="G321" s="37">
        <f t="shared" si="74"/>
        <v>119.9</v>
      </c>
      <c r="H321" s="37">
        <f t="shared" si="74"/>
        <v>119.9</v>
      </c>
    </row>
    <row r="322" spans="1:8" s="40" customFormat="1" ht="26.25" x14ac:dyDescent="0.25">
      <c r="A322" s="38" t="s">
        <v>120</v>
      </c>
      <c r="B322" s="35" t="s">
        <v>115</v>
      </c>
      <c r="C322" s="35" t="s">
        <v>248</v>
      </c>
      <c r="D322" s="35" t="s">
        <v>222</v>
      </c>
      <c r="E322" s="35" t="s">
        <v>121</v>
      </c>
      <c r="F322" s="37">
        <f t="shared" si="74"/>
        <v>0</v>
      </c>
      <c r="G322" s="37">
        <f t="shared" si="74"/>
        <v>119.9</v>
      </c>
      <c r="H322" s="37">
        <f t="shared" si="74"/>
        <v>119.9</v>
      </c>
    </row>
    <row r="323" spans="1:8" s="40" customFormat="1" ht="33" customHeight="1" x14ac:dyDescent="0.25">
      <c r="A323" s="38" t="s">
        <v>122</v>
      </c>
      <c r="B323" s="35" t="s">
        <v>115</v>
      </c>
      <c r="C323" s="35" t="s">
        <v>248</v>
      </c>
      <c r="D323" s="35" t="s">
        <v>222</v>
      </c>
      <c r="E323" s="35" t="s">
        <v>123</v>
      </c>
      <c r="F323" s="37">
        <f>119.9-119.9</f>
        <v>0</v>
      </c>
      <c r="G323" s="37">
        <v>119.9</v>
      </c>
      <c r="H323" s="37">
        <v>119.9</v>
      </c>
    </row>
    <row r="324" spans="1:8" s="40" customFormat="1" ht="15" x14ac:dyDescent="0.25">
      <c r="A324" s="38" t="s">
        <v>301</v>
      </c>
      <c r="B324" s="35" t="s">
        <v>115</v>
      </c>
      <c r="C324" s="35" t="s">
        <v>302</v>
      </c>
      <c r="D324" s="35" t="s">
        <v>100</v>
      </c>
      <c r="E324" s="35" t="s">
        <v>101</v>
      </c>
      <c r="F324" s="37">
        <f>F331+F344+F325</f>
        <v>200</v>
      </c>
      <c r="G324" s="37">
        <f>G331+G344+G325</f>
        <v>200</v>
      </c>
      <c r="H324" s="37">
        <f>H331+H344+H325</f>
        <v>200</v>
      </c>
    </row>
    <row r="325" spans="1:8" s="40" customFormat="1" ht="39" hidden="1" x14ac:dyDescent="0.25">
      <c r="A325" s="38" t="s">
        <v>282</v>
      </c>
      <c r="B325" s="35" t="s">
        <v>115</v>
      </c>
      <c r="C325" s="35" t="s">
        <v>302</v>
      </c>
      <c r="D325" s="35" t="s">
        <v>283</v>
      </c>
      <c r="E325" s="35" t="s">
        <v>101</v>
      </c>
      <c r="F325" s="37">
        <f t="shared" ref="F325:H328" si="75">F326</f>
        <v>0</v>
      </c>
      <c r="G325" s="37">
        <f t="shared" si="75"/>
        <v>0</v>
      </c>
      <c r="H325" s="37">
        <f t="shared" si="75"/>
        <v>0</v>
      </c>
    </row>
    <row r="326" spans="1:8" s="40" customFormat="1" ht="51.75" hidden="1" x14ac:dyDescent="0.25">
      <c r="A326" s="38" t="s">
        <v>287</v>
      </c>
      <c r="B326" s="35" t="s">
        <v>115</v>
      </c>
      <c r="C326" s="35" t="s">
        <v>302</v>
      </c>
      <c r="D326" s="35" t="s">
        <v>288</v>
      </c>
      <c r="E326" s="35" t="s">
        <v>101</v>
      </c>
      <c r="F326" s="37">
        <f t="shared" si="75"/>
        <v>0</v>
      </c>
      <c r="G326" s="37">
        <f t="shared" si="75"/>
        <v>0</v>
      </c>
      <c r="H326" s="37">
        <f t="shared" si="75"/>
        <v>0</v>
      </c>
    </row>
    <row r="327" spans="1:8" s="40" customFormat="1" ht="15" hidden="1" x14ac:dyDescent="0.25">
      <c r="A327" s="38" t="s">
        <v>179</v>
      </c>
      <c r="B327" s="35" t="s">
        <v>115</v>
      </c>
      <c r="C327" s="35" t="s">
        <v>302</v>
      </c>
      <c r="D327" s="35" t="s">
        <v>289</v>
      </c>
      <c r="E327" s="35" t="s">
        <v>101</v>
      </c>
      <c r="F327" s="37">
        <f t="shared" si="75"/>
        <v>0</v>
      </c>
      <c r="G327" s="37">
        <f t="shared" si="75"/>
        <v>0</v>
      </c>
      <c r="H327" s="37">
        <f t="shared" si="75"/>
        <v>0</v>
      </c>
    </row>
    <row r="328" spans="1:8" s="40" customFormat="1" ht="26.25" hidden="1" x14ac:dyDescent="0.25">
      <c r="A328" s="38" t="s">
        <v>120</v>
      </c>
      <c r="B328" s="35" t="s">
        <v>115</v>
      </c>
      <c r="C328" s="35" t="s">
        <v>302</v>
      </c>
      <c r="D328" s="35" t="s">
        <v>289</v>
      </c>
      <c r="E328" s="35" t="s">
        <v>121</v>
      </c>
      <c r="F328" s="37">
        <f t="shared" si="75"/>
        <v>0</v>
      </c>
      <c r="G328" s="37">
        <f t="shared" si="75"/>
        <v>0</v>
      </c>
      <c r="H328" s="37">
        <f t="shared" si="75"/>
        <v>0</v>
      </c>
    </row>
    <row r="329" spans="1:8" s="40" customFormat="1" ht="39" hidden="1" x14ac:dyDescent="0.25">
      <c r="A329" s="38" t="s">
        <v>122</v>
      </c>
      <c r="B329" s="35" t="s">
        <v>115</v>
      </c>
      <c r="C329" s="35" t="s">
        <v>302</v>
      </c>
      <c r="D329" s="35" t="s">
        <v>289</v>
      </c>
      <c r="E329" s="35" t="s">
        <v>123</v>
      </c>
      <c r="F329" s="37">
        <v>0</v>
      </c>
      <c r="G329" s="37">
        <v>0</v>
      </c>
      <c r="H329" s="37">
        <v>0</v>
      </c>
    </row>
    <row r="330" spans="1:8" s="40" customFormat="1" ht="15" hidden="1" x14ac:dyDescent="0.25">
      <c r="A330" s="38"/>
      <c r="B330" s="35"/>
      <c r="C330" s="35"/>
      <c r="D330" s="35"/>
      <c r="E330" s="35"/>
      <c r="F330" s="37"/>
      <c r="G330" s="37"/>
      <c r="H330" s="37"/>
    </row>
    <row r="331" spans="1:8" s="40" customFormat="1" ht="69" customHeight="1" x14ac:dyDescent="0.25">
      <c r="A331" s="38" t="s">
        <v>198</v>
      </c>
      <c r="B331" s="35" t="s">
        <v>115</v>
      </c>
      <c r="C331" s="35" t="s">
        <v>302</v>
      </c>
      <c r="D331" s="35" t="s">
        <v>199</v>
      </c>
      <c r="E331" s="35" t="s">
        <v>101</v>
      </c>
      <c r="F331" s="37">
        <f>F332+F340</f>
        <v>200</v>
      </c>
      <c r="G331" s="37">
        <f>G332+G340</f>
        <v>200</v>
      </c>
      <c r="H331" s="37">
        <f>H332+H340</f>
        <v>200</v>
      </c>
    </row>
    <row r="332" spans="1:8" s="40" customFormat="1" ht="26.25" hidden="1" x14ac:dyDescent="0.25">
      <c r="A332" s="38" t="s">
        <v>303</v>
      </c>
      <c r="B332" s="35" t="s">
        <v>115</v>
      </c>
      <c r="C332" s="35" t="s">
        <v>302</v>
      </c>
      <c r="D332" s="35" t="s">
        <v>304</v>
      </c>
      <c r="E332" s="35" t="s">
        <v>101</v>
      </c>
      <c r="F332" s="37">
        <f t="shared" ref="F332:H334" si="76">F333</f>
        <v>0</v>
      </c>
      <c r="G332" s="37">
        <f t="shared" si="76"/>
        <v>0</v>
      </c>
      <c r="H332" s="37">
        <f t="shared" si="76"/>
        <v>0</v>
      </c>
    </row>
    <row r="333" spans="1:8" s="40" customFormat="1" ht="24.75" hidden="1" customHeight="1" x14ac:dyDescent="0.25">
      <c r="A333" s="38" t="s">
        <v>179</v>
      </c>
      <c r="B333" s="35" t="s">
        <v>115</v>
      </c>
      <c r="C333" s="35" t="s">
        <v>302</v>
      </c>
      <c r="D333" s="35" t="s">
        <v>305</v>
      </c>
      <c r="E333" s="35" t="s">
        <v>101</v>
      </c>
      <c r="F333" s="37">
        <f t="shared" si="76"/>
        <v>0</v>
      </c>
      <c r="G333" s="37">
        <f t="shared" si="76"/>
        <v>0</v>
      </c>
      <c r="H333" s="37">
        <f t="shared" si="76"/>
        <v>0</v>
      </c>
    </row>
    <row r="334" spans="1:8" s="40" customFormat="1" ht="30.75" hidden="1" customHeight="1" x14ac:dyDescent="0.25">
      <c r="A334" s="38" t="s">
        <v>120</v>
      </c>
      <c r="B334" s="35" t="s">
        <v>115</v>
      </c>
      <c r="C334" s="35" t="s">
        <v>302</v>
      </c>
      <c r="D334" s="35" t="s">
        <v>305</v>
      </c>
      <c r="E334" s="35" t="s">
        <v>121</v>
      </c>
      <c r="F334" s="37">
        <f t="shared" si="76"/>
        <v>0</v>
      </c>
      <c r="G334" s="37">
        <f t="shared" si="76"/>
        <v>0</v>
      </c>
      <c r="H334" s="37">
        <f t="shared" si="76"/>
        <v>0</v>
      </c>
    </row>
    <row r="335" spans="1:8" s="40" customFormat="1" ht="30" hidden="1" customHeight="1" x14ac:dyDescent="0.25">
      <c r="A335" s="38" t="s">
        <v>122</v>
      </c>
      <c r="B335" s="35" t="s">
        <v>115</v>
      </c>
      <c r="C335" s="35" t="s">
        <v>302</v>
      </c>
      <c r="D335" s="35" t="s">
        <v>305</v>
      </c>
      <c r="E335" s="35" t="s">
        <v>123</v>
      </c>
      <c r="F335" s="37">
        <f>200-177.9-22.1</f>
        <v>0</v>
      </c>
      <c r="G335" s="37">
        <f>200-177.9-22.1</f>
        <v>0</v>
      </c>
      <c r="H335" s="37">
        <f>200-177.9-22.1</f>
        <v>0</v>
      </c>
    </row>
    <row r="336" spans="1:8" s="40" customFormat="1" ht="41.25" hidden="1" customHeight="1" x14ac:dyDescent="0.25">
      <c r="A336" s="38" t="s">
        <v>306</v>
      </c>
      <c r="B336" s="35" t="s">
        <v>115</v>
      </c>
      <c r="C336" s="35" t="s">
        <v>302</v>
      </c>
      <c r="D336" s="35" t="s">
        <v>307</v>
      </c>
      <c r="E336" s="35" t="s">
        <v>101</v>
      </c>
      <c r="F336" s="37">
        <f t="shared" ref="F336:H338" si="77">F337</f>
        <v>0</v>
      </c>
      <c r="G336" s="37">
        <f t="shared" si="77"/>
        <v>0</v>
      </c>
      <c r="H336" s="37">
        <f t="shared" si="77"/>
        <v>0</v>
      </c>
    </row>
    <row r="337" spans="1:8" s="40" customFormat="1" ht="30" hidden="1" customHeight="1" x14ac:dyDescent="0.25">
      <c r="A337" s="38" t="s">
        <v>179</v>
      </c>
      <c r="B337" s="35" t="s">
        <v>115</v>
      </c>
      <c r="C337" s="35" t="s">
        <v>302</v>
      </c>
      <c r="D337" s="35" t="s">
        <v>308</v>
      </c>
      <c r="E337" s="35" t="s">
        <v>101</v>
      </c>
      <c r="F337" s="37">
        <f t="shared" si="77"/>
        <v>0</v>
      </c>
      <c r="G337" s="37">
        <f t="shared" si="77"/>
        <v>0</v>
      </c>
      <c r="H337" s="37">
        <f t="shared" si="77"/>
        <v>0</v>
      </c>
    </row>
    <row r="338" spans="1:8" s="40" customFormat="1" ht="30" hidden="1" customHeight="1" x14ac:dyDescent="0.25">
      <c r="A338" s="38" t="s">
        <v>120</v>
      </c>
      <c r="B338" s="35" t="s">
        <v>115</v>
      </c>
      <c r="C338" s="35" t="s">
        <v>302</v>
      </c>
      <c r="D338" s="35" t="s">
        <v>308</v>
      </c>
      <c r="E338" s="35" t="s">
        <v>121</v>
      </c>
      <c r="F338" s="37">
        <f t="shared" si="77"/>
        <v>0</v>
      </c>
      <c r="G338" s="37">
        <f t="shared" si="77"/>
        <v>0</v>
      </c>
      <c r="H338" s="37">
        <f t="shared" si="77"/>
        <v>0</v>
      </c>
    </row>
    <row r="339" spans="1:8" s="40" customFormat="1" ht="35.25" hidden="1" customHeight="1" x14ac:dyDescent="0.25">
      <c r="A339" s="38" t="s">
        <v>122</v>
      </c>
      <c r="B339" s="35" t="s">
        <v>115</v>
      </c>
      <c r="C339" s="35" t="s">
        <v>302</v>
      </c>
      <c r="D339" s="35" t="s">
        <v>308</v>
      </c>
      <c r="E339" s="35" t="s">
        <v>123</v>
      </c>
      <c r="F339" s="37"/>
      <c r="G339" s="37"/>
      <c r="H339" s="37"/>
    </row>
    <row r="340" spans="1:8" s="40" customFormat="1" ht="58.5" customHeight="1" x14ac:dyDescent="0.25">
      <c r="A340" s="38" t="s">
        <v>309</v>
      </c>
      <c r="B340" s="35" t="s">
        <v>115</v>
      </c>
      <c r="C340" s="35" t="s">
        <v>302</v>
      </c>
      <c r="D340" s="35" t="s">
        <v>310</v>
      </c>
      <c r="E340" s="35" t="s">
        <v>101</v>
      </c>
      <c r="F340" s="37">
        <f t="shared" ref="F340:H342" si="78">F341</f>
        <v>200</v>
      </c>
      <c r="G340" s="37">
        <f t="shared" si="78"/>
        <v>200</v>
      </c>
      <c r="H340" s="37">
        <f t="shared" si="78"/>
        <v>200</v>
      </c>
    </row>
    <row r="341" spans="1:8" s="40" customFormat="1" ht="18.75" customHeight="1" x14ac:dyDescent="0.25">
      <c r="A341" s="38" t="s">
        <v>179</v>
      </c>
      <c r="B341" s="35" t="s">
        <v>115</v>
      </c>
      <c r="C341" s="35" t="s">
        <v>302</v>
      </c>
      <c r="D341" s="35" t="s">
        <v>311</v>
      </c>
      <c r="E341" s="35" t="s">
        <v>101</v>
      </c>
      <c r="F341" s="37">
        <f t="shared" si="78"/>
        <v>200</v>
      </c>
      <c r="G341" s="37">
        <f t="shared" si="78"/>
        <v>200</v>
      </c>
      <c r="H341" s="37">
        <f t="shared" si="78"/>
        <v>200</v>
      </c>
    </row>
    <row r="342" spans="1:8" s="40" customFormat="1" ht="30" customHeight="1" x14ac:dyDescent="0.25">
      <c r="A342" s="38" t="s">
        <v>120</v>
      </c>
      <c r="B342" s="35" t="s">
        <v>115</v>
      </c>
      <c r="C342" s="35" t="s">
        <v>302</v>
      </c>
      <c r="D342" s="35" t="s">
        <v>311</v>
      </c>
      <c r="E342" s="35" t="s">
        <v>121</v>
      </c>
      <c r="F342" s="37">
        <f t="shared" si="78"/>
        <v>200</v>
      </c>
      <c r="G342" s="37">
        <f t="shared" si="78"/>
        <v>200</v>
      </c>
      <c r="H342" s="37">
        <f t="shared" si="78"/>
        <v>200</v>
      </c>
    </row>
    <row r="343" spans="1:8" s="40" customFormat="1" ht="30" customHeight="1" x14ac:dyDescent="0.25">
      <c r="A343" s="38" t="s">
        <v>122</v>
      </c>
      <c r="B343" s="35" t="s">
        <v>115</v>
      </c>
      <c r="C343" s="35" t="s">
        <v>302</v>
      </c>
      <c r="D343" s="35" t="s">
        <v>311</v>
      </c>
      <c r="E343" s="35" t="s">
        <v>123</v>
      </c>
      <c r="F343" s="37">
        <v>200</v>
      </c>
      <c r="G343" s="37">
        <v>200</v>
      </c>
      <c r="H343" s="37">
        <v>200</v>
      </c>
    </row>
    <row r="344" spans="1:8" s="40" customFormat="1" ht="31.5" hidden="1" customHeight="1" x14ac:dyDescent="0.25">
      <c r="A344" s="38" t="s">
        <v>312</v>
      </c>
      <c r="B344" s="35" t="s">
        <v>115</v>
      </c>
      <c r="C344" s="35" t="s">
        <v>302</v>
      </c>
      <c r="D344" s="35" t="s">
        <v>313</v>
      </c>
      <c r="E344" s="35" t="s">
        <v>101</v>
      </c>
      <c r="F344" s="37">
        <f t="shared" ref="F344:H347" si="79">F345</f>
        <v>0</v>
      </c>
      <c r="G344" s="37">
        <f t="shared" si="79"/>
        <v>0</v>
      </c>
      <c r="H344" s="37">
        <f t="shared" si="79"/>
        <v>0</v>
      </c>
    </row>
    <row r="345" spans="1:8" s="40" customFormat="1" ht="40.5" hidden="1" customHeight="1" x14ac:dyDescent="0.25">
      <c r="A345" s="38" t="s">
        <v>314</v>
      </c>
      <c r="B345" s="35" t="s">
        <v>115</v>
      </c>
      <c r="C345" s="35" t="s">
        <v>302</v>
      </c>
      <c r="D345" s="35" t="s">
        <v>315</v>
      </c>
      <c r="E345" s="35" t="s">
        <v>101</v>
      </c>
      <c r="F345" s="37">
        <f t="shared" si="79"/>
        <v>0</v>
      </c>
      <c r="G345" s="37">
        <f t="shared" si="79"/>
        <v>0</v>
      </c>
      <c r="H345" s="37">
        <f t="shared" si="79"/>
        <v>0</v>
      </c>
    </row>
    <row r="346" spans="1:8" s="40" customFormat="1" ht="30.75" hidden="1" customHeight="1" x14ac:dyDescent="0.25">
      <c r="A346" s="38" t="s">
        <v>316</v>
      </c>
      <c r="B346" s="35" t="s">
        <v>115</v>
      </c>
      <c r="C346" s="35" t="s">
        <v>302</v>
      </c>
      <c r="D346" s="35" t="s">
        <v>317</v>
      </c>
      <c r="E346" s="35" t="s">
        <v>101</v>
      </c>
      <c r="F346" s="37">
        <f t="shared" si="79"/>
        <v>0</v>
      </c>
      <c r="G346" s="37">
        <f t="shared" si="79"/>
        <v>0</v>
      </c>
      <c r="H346" s="37">
        <f t="shared" si="79"/>
        <v>0</v>
      </c>
    </row>
    <row r="347" spans="1:8" s="40" customFormat="1" ht="18" hidden="1" customHeight="1" x14ac:dyDescent="0.25">
      <c r="A347" s="38" t="s">
        <v>124</v>
      </c>
      <c r="B347" s="35" t="s">
        <v>115</v>
      </c>
      <c r="C347" s="35" t="s">
        <v>302</v>
      </c>
      <c r="D347" s="35" t="s">
        <v>317</v>
      </c>
      <c r="E347" s="35" t="s">
        <v>125</v>
      </c>
      <c r="F347" s="37">
        <f t="shared" si="79"/>
        <v>0</v>
      </c>
      <c r="G347" s="37">
        <f t="shared" si="79"/>
        <v>0</v>
      </c>
      <c r="H347" s="37">
        <f t="shared" si="79"/>
        <v>0</v>
      </c>
    </row>
    <row r="348" spans="1:8" s="40" customFormat="1" ht="24.75" hidden="1" customHeight="1" x14ac:dyDescent="0.25">
      <c r="A348" s="38" t="s">
        <v>318</v>
      </c>
      <c r="B348" s="35" t="s">
        <v>115</v>
      </c>
      <c r="C348" s="35" t="s">
        <v>302</v>
      </c>
      <c r="D348" s="35" t="s">
        <v>317</v>
      </c>
      <c r="E348" s="35" t="s">
        <v>319</v>
      </c>
      <c r="F348" s="37">
        <v>0</v>
      </c>
      <c r="G348" s="37">
        <v>0</v>
      </c>
      <c r="H348" s="37">
        <v>0</v>
      </c>
    </row>
    <row r="349" spans="1:8" s="40" customFormat="1" ht="28.5" hidden="1" customHeight="1" x14ac:dyDescent="0.25">
      <c r="A349" s="38" t="s">
        <v>320</v>
      </c>
      <c r="B349" s="35" t="s">
        <v>115</v>
      </c>
      <c r="C349" s="35" t="s">
        <v>302</v>
      </c>
      <c r="D349" s="35" t="s">
        <v>321</v>
      </c>
      <c r="E349" s="35" t="s">
        <v>101</v>
      </c>
      <c r="F349" s="37">
        <f>F350</f>
        <v>0</v>
      </c>
      <c r="G349" s="37">
        <f>G350</f>
        <v>0</v>
      </c>
      <c r="H349" s="37">
        <f>H350</f>
        <v>0</v>
      </c>
    </row>
    <row r="350" spans="1:8" s="40" customFormat="1" ht="28.5" hidden="1" customHeight="1" x14ac:dyDescent="0.25">
      <c r="A350" s="38" t="s">
        <v>318</v>
      </c>
      <c r="B350" s="35" t="s">
        <v>115</v>
      </c>
      <c r="C350" s="35" t="s">
        <v>302</v>
      </c>
      <c r="D350" s="35" t="s">
        <v>321</v>
      </c>
      <c r="E350" s="35" t="s">
        <v>319</v>
      </c>
      <c r="F350" s="37"/>
      <c r="G350" s="37"/>
      <c r="H350" s="37"/>
    </row>
    <row r="351" spans="1:8" s="40" customFormat="1" ht="28.5" hidden="1" customHeight="1" x14ac:dyDescent="0.25">
      <c r="A351" s="38" t="s">
        <v>322</v>
      </c>
      <c r="B351" s="35" t="s">
        <v>115</v>
      </c>
      <c r="C351" s="35" t="s">
        <v>302</v>
      </c>
      <c r="D351" s="35" t="s">
        <v>323</v>
      </c>
      <c r="E351" s="35" t="s">
        <v>101</v>
      </c>
      <c r="F351" s="37">
        <f>F352</f>
        <v>0</v>
      </c>
      <c r="G351" s="37">
        <f>G352</f>
        <v>0</v>
      </c>
      <c r="H351" s="37">
        <f>H352</f>
        <v>0</v>
      </c>
    </row>
    <row r="352" spans="1:8" s="40" customFormat="1" ht="28.5" hidden="1" customHeight="1" x14ac:dyDescent="0.25">
      <c r="A352" s="38" t="s">
        <v>318</v>
      </c>
      <c r="B352" s="35" t="s">
        <v>115</v>
      </c>
      <c r="C352" s="35" t="s">
        <v>302</v>
      </c>
      <c r="D352" s="35" t="s">
        <v>323</v>
      </c>
      <c r="E352" s="35" t="s">
        <v>319</v>
      </c>
      <c r="F352" s="37"/>
      <c r="G352" s="37"/>
      <c r="H352" s="37"/>
    </row>
    <row r="353" spans="1:8" s="40" customFormat="1" ht="14.25" x14ac:dyDescent="0.2">
      <c r="A353" s="54" t="s">
        <v>324</v>
      </c>
      <c r="B353" s="33" t="s">
        <v>145</v>
      </c>
      <c r="C353" s="33" t="s">
        <v>99</v>
      </c>
      <c r="D353" s="33" t="s">
        <v>100</v>
      </c>
      <c r="E353" s="33" t="s">
        <v>101</v>
      </c>
      <c r="F353" s="34">
        <f>F354+F381+F461</f>
        <v>8754.1</v>
      </c>
      <c r="G353" s="34">
        <f>G354+G381+G461</f>
        <v>9841.9</v>
      </c>
      <c r="H353" s="34">
        <f>H354+H381+H461</f>
        <v>10368.9</v>
      </c>
    </row>
    <row r="354" spans="1:8" s="40" customFormat="1" ht="15" x14ac:dyDescent="0.25">
      <c r="A354" s="38" t="s">
        <v>325</v>
      </c>
      <c r="B354" s="35" t="s">
        <v>145</v>
      </c>
      <c r="C354" s="35" t="s">
        <v>98</v>
      </c>
      <c r="D354" s="35" t="s">
        <v>100</v>
      </c>
      <c r="E354" s="35" t="s">
        <v>101</v>
      </c>
      <c r="F354" s="37">
        <f>F355+F376</f>
        <v>390.8</v>
      </c>
      <c r="G354" s="37">
        <f>G355+G376</f>
        <v>438.9</v>
      </c>
      <c r="H354" s="37">
        <f>H355+H376</f>
        <v>438.9</v>
      </c>
    </row>
    <row r="355" spans="1:8" s="40" customFormat="1" ht="64.5" x14ac:dyDescent="0.25">
      <c r="A355" s="38" t="s">
        <v>198</v>
      </c>
      <c r="B355" s="35" t="s">
        <v>145</v>
      </c>
      <c r="C355" s="35" t="s">
        <v>98</v>
      </c>
      <c r="D355" s="35" t="s">
        <v>199</v>
      </c>
      <c r="E355" s="35" t="s">
        <v>101</v>
      </c>
      <c r="F355" s="37">
        <f>F356+F360+F372</f>
        <v>100</v>
      </c>
      <c r="G355" s="37">
        <f>G356+G360+G372</f>
        <v>272.3</v>
      </c>
      <c r="H355" s="37">
        <f>H356+H360+H372</f>
        <v>272.3</v>
      </c>
    </row>
    <row r="356" spans="1:8" s="40" customFormat="1" ht="64.5" x14ac:dyDescent="0.25">
      <c r="A356" s="38" t="s">
        <v>326</v>
      </c>
      <c r="B356" s="35" t="s">
        <v>145</v>
      </c>
      <c r="C356" s="35" t="s">
        <v>98</v>
      </c>
      <c r="D356" s="35" t="s">
        <v>327</v>
      </c>
      <c r="E356" s="35" t="s">
        <v>101</v>
      </c>
      <c r="F356" s="37">
        <f t="shared" ref="F356:H358" si="80">F357</f>
        <v>100</v>
      </c>
      <c r="G356" s="37">
        <f t="shared" si="80"/>
        <v>272.3</v>
      </c>
      <c r="H356" s="37">
        <f t="shared" si="80"/>
        <v>272.3</v>
      </c>
    </row>
    <row r="357" spans="1:8" s="40" customFormat="1" ht="15" x14ac:dyDescent="0.25">
      <c r="A357" s="38" t="s">
        <v>179</v>
      </c>
      <c r="B357" s="35" t="s">
        <v>145</v>
      </c>
      <c r="C357" s="35" t="s">
        <v>98</v>
      </c>
      <c r="D357" s="35" t="s">
        <v>328</v>
      </c>
      <c r="E357" s="35" t="s">
        <v>101</v>
      </c>
      <c r="F357" s="37">
        <f t="shared" si="80"/>
        <v>100</v>
      </c>
      <c r="G357" s="37">
        <f t="shared" si="80"/>
        <v>272.3</v>
      </c>
      <c r="H357" s="37">
        <f t="shared" si="80"/>
        <v>272.3</v>
      </c>
    </row>
    <row r="358" spans="1:8" s="40" customFormat="1" ht="26.25" x14ac:dyDescent="0.25">
      <c r="A358" s="38" t="s">
        <v>120</v>
      </c>
      <c r="B358" s="35" t="s">
        <v>145</v>
      </c>
      <c r="C358" s="35" t="s">
        <v>98</v>
      </c>
      <c r="D358" s="35" t="s">
        <v>328</v>
      </c>
      <c r="E358" s="35" t="s">
        <v>121</v>
      </c>
      <c r="F358" s="37">
        <f t="shared" si="80"/>
        <v>100</v>
      </c>
      <c r="G358" s="37">
        <f t="shared" si="80"/>
        <v>272.3</v>
      </c>
      <c r="H358" s="37">
        <f t="shared" si="80"/>
        <v>272.3</v>
      </c>
    </row>
    <row r="359" spans="1:8" s="40" customFormat="1" ht="27.75" customHeight="1" x14ac:dyDescent="0.25">
      <c r="A359" s="38" t="s">
        <v>122</v>
      </c>
      <c r="B359" s="35" t="s">
        <v>145</v>
      </c>
      <c r="C359" s="35" t="s">
        <v>98</v>
      </c>
      <c r="D359" s="35" t="s">
        <v>328</v>
      </c>
      <c r="E359" s="35" t="s">
        <v>123</v>
      </c>
      <c r="F359" s="37">
        <f>272.3-218.9+46.6</f>
        <v>100</v>
      </c>
      <c r="G359" s="37">
        <v>272.3</v>
      </c>
      <c r="H359" s="37">
        <v>272.3</v>
      </c>
    </row>
    <row r="360" spans="1:8" s="40" customFormat="1" ht="51.75" hidden="1" x14ac:dyDescent="0.25">
      <c r="A360" s="38" t="s">
        <v>329</v>
      </c>
      <c r="B360" s="35" t="s">
        <v>145</v>
      </c>
      <c r="C360" s="35" t="s">
        <v>98</v>
      </c>
      <c r="D360" s="35" t="s">
        <v>330</v>
      </c>
      <c r="E360" s="35" t="s">
        <v>101</v>
      </c>
      <c r="F360" s="37">
        <f>F361</f>
        <v>0</v>
      </c>
      <c r="G360" s="37">
        <f>G361</f>
        <v>0</v>
      </c>
      <c r="H360" s="37">
        <f>H361</f>
        <v>0</v>
      </c>
    </row>
    <row r="361" spans="1:8" s="40" customFormat="1" ht="15" hidden="1" x14ac:dyDescent="0.25">
      <c r="A361" s="38" t="s">
        <v>179</v>
      </c>
      <c r="B361" s="35" t="s">
        <v>145</v>
      </c>
      <c r="C361" s="35" t="s">
        <v>98</v>
      </c>
      <c r="D361" s="35" t="s">
        <v>331</v>
      </c>
      <c r="E361" s="35" t="s">
        <v>101</v>
      </c>
      <c r="F361" s="37">
        <f>F362+F364</f>
        <v>0</v>
      </c>
      <c r="G361" s="37">
        <f>G362+G364</f>
        <v>0</v>
      </c>
      <c r="H361" s="37">
        <f>H362+H364</f>
        <v>0</v>
      </c>
    </row>
    <row r="362" spans="1:8" s="40" customFormat="1" ht="26.25" hidden="1" x14ac:dyDescent="0.25">
      <c r="A362" s="38" t="s">
        <v>120</v>
      </c>
      <c r="B362" s="35" t="s">
        <v>145</v>
      </c>
      <c r="C362" s="35" t="s">
        <v>98</v>
      </c>
      <c r="D362" s="35" t="s">
        <v>331</v>
      </c>
      <c r="E362" s="35" t="s">
        <v>121</v>
      </c>
      <c r="F362" s="37">
        <f>F363</f>
        <v>0</v>
      </c>
      <c r="G362" s="37">
        <f>G363</f>
        <v>0</v>
      </c>
      <c r="H362" s="37">
        <f>H363</f>
        <v>0</v>
      </c>
    </row>
    <row r="363" spans="1:8" s="40" customFormat="1" ht="39" hidden="1" x14ac:dyDescent="0.25">
      <c r="A363" s="38" t="s">
        <v>122</v>
      </c>
      <c r="B363" s="35" t="s">
        <v>145</v>
      </c>
      <c r="C363" s="35" t="s">
        <v>98</v>
      </c>
      <c r="D363" s="35" t="s">
        <v>331</v>
      </c>
      <c r="E363" s="35" t="s">
        <v>123</v>
      </c>
      <c r="F363" s="37">
        <f>15.3+29.5-44.8</f>
        <v>0</v>
      </c>
      <c r="G363" s="37">
        <f>15.3+29.5-44.8</f>
        <v>0</v>
      </c>
      <c r="H363" s="37">
        <f>15.3+29.5-44.8</f>
        <v>0</v>
      </c>
    </row>
    <row r="364" spans="1:8" s="40" customFormat="1" ht="39" hidden="1" x14ac:dyDescent="0.25">
      <c r="A364" s="38" t="s">
        <v>226</v>
      </c>
      <c r="B364" s="35" t="s">
        <v>145</v>
      </c>
      <c r="C364" s="35" t="s">
        <v>98</v>
      </c>
      <c r="D364" s="35" t="s">
        <v>331</v>
      </c>
      <c r="E364" s="35" t="s">
        <v>227</v>
      </c>
      <c r="F364" s="37">
        <f>F365</f>
        <v>0</v>
      </c>
      <c r="G364" s="37">
        <f>G365</f>
        <v>0</v>
      </c>
      <c r="H364" s="37">
        <f>H365</f>
        <v>0</v>
      </c>
    </row>
    <row r="365" spans="1:8" s="40" customFormat="1" ht="15" hidden="1" x14ac:dyDescent="0.25">
      <c r="A365" s="38" t="s">
        <v>228</v>
      </c>
      <c r="B365" s="35" t="s">
        <v>145</v>
      </c>
      <c r="C365" s="35" t="s">
        <v>98</v>
      </c>
      <c r="D365" s="35" t="s">
        <v>331</v>
      </c>
      <c r="E365" s="35" t="s">
        <v>229</v>
      </c>
      <c r="F365" s="37">
        <v>0</v>
      </c>
      <c r="G365" s="37">
        <v>0</v>
      </c>
      <c r="H365" s="37">
        <v>0</v>
      </c>
    </row>
    <row r="366" spans="1:8" s="40" customFormat="1" ht="15" hidden="1" x14ac:dyDescent="0.25">
      <c r="A366" s="38" t="s">
        <v>124</v>
      </c>
      <c r="B366" s="35" t="s">
        <v>145</v>
      </c>
      <c r="C366" s="35" t="s">
        <v>98</v>
      </c>
      <c r="D366" s="35" t="s">
        <v>199</v>
      </c>
      <c r="E366" s="35" t="s">
        <v>125</v>
      </c>
      <c r="F366" s="37">
        <f>F367</f>
        <v>0</v>
      </c>
      <c r="G366" s="37">
        <f>G367</f>
        <v>0</v>
      </c>
      <c r="H366" s="37">
        <f>H367</f>
        <v>0</v>
      </c>
    </row>
    <row r="367" spans="1:8" s="40" customFormat="1" ht="16.5" hidden="1" customHeight="1" x14ac:dyDescent="0.25">
      <c r="A367" s="38" t="s">
        <v>126</v>
      </c>
      <c r="B367" s="35" t="s">
        <v>145</v>
      </c>
      <c r="C367" s="35" t="s">
        <v>98</v>
      </c>
      <c r="D367" s="35" t="s">
        <v>199</v>
      </c>
      <c r="E367" s="35" t="s">
        <v>127</v>
      </c>
      <c r="F367" s="37">
        <v>0</v>
      </c>
      <c r="G367" s="37">
        <v>0</v>
      </c>
      <c r="H367" s="37">
        <v>0</v>
      </c>
    </row>
    <row r="368" spans="1:8" s="40" customFormat="1" ht="27" hidden="1" customHeight="1" x14ac:dyDescent="0.25">
      <c r="A368" s="38" t="s">
        <v>332</v>
      </c>
      <c r="B368" s="35" t="s">
        <v>145</v>
      </c>
      <c r="C368" s="35" t="s">
        <v>98</v>
      </c>
      <c r="D368" s="35" t="s">
        <v>333</v>
      </c>
      <c r="E368" s="35" t="s">
        <v>101</v>
      </c>
      <c r="F368" s="37">
        <f t="shared" ref="F368:H370" si="81">F369</f>
        <v>0</v>
      </c>
      <c r="G368" s="37">
        <f t="shared" si="81"/>
        <v>0</v>
      </c>
      <c r="H368" s="37">
        <f t="shared" si="81"/>
        <v>0</v>
      </c>
    </row>
    <row r="369" spans="1:8" s="40" customFormat="1" ht="16.5" hidden="1" customHeight="1" x14ac:dyDescent="0.25">
      <c r="A369" s="38" t="s">
        <v>179</v>
      </c>
      <c r="B369" s="35" t="s">
        <v>145</v>
      </c>
      <c r="C369" s="35" t="s">
        <v>98</v>
      </c>
      <c r="D369" s="35" t="s">
        <v>334</v>
      </c>
      <c r="E369" s="35" t="s">
        <v>101</v>
      </c>
      <c r="F369" s="37">
        <f t="shared" si="81"/>
        <v>0</v>
      </c>
      <c r="G369" s="37">
        <f t="shared" si="81"/>
        <v>0</v>
      </c>
      <c r="H369" s="37">
        <f t="shared" si="81"/>
        <v>0</v>
      </c>
    </row>
    <row r="370" spans="1:8" s="40" customFormat="1" ht="27" hidden="1" customHeight="1" x14ac:dyDescent="0.25">
      <c r="A370" s="38" t="s">
        <v>120</v>
      </c>
      <c r="B370" s="35" t="s">
        <v>145</v>
      </c>
      <c r="C370" s="35" t="s">
        <v>98</v>
      </c>
      <c r="D370" s="35" t="s">
        <v>334</v>
      </c>
      <c r="E370" s="35" t="s">
        <v>121</v>
      </c>
      <c r="F370" s="37">
        <f t="shared" si="81"/>
        <v>0</v>
      </c>
      <c r="G370" s="37">
        <f t="shared" si="81"/>
        <v>0</v>
      </c>
      <c r="H370" s="37">
        <f t="shared" si="81"/>
        <v>0</v>
      </c>
    </row>
    <row r="371" spans="1:8" s="40" customFormat="1" ht="27" hidden="1" customHeight="1" x14ac:dyDescent="0.25">
      <c r="A371" s="38" t="s">
        <v>122</v>
      </c>
      <c r="B371" s="35" t="s">
        <v>145</v>
      </c>
      <c r="C371" s="35" t="s">
        <v>98</v>
      </c>
      <c r="D371" s="35" t="s">
        <v>334</v>
      </c>
      <c r="E371" s="35" t="s">
        <v>123</v>
      </c>
      <c r="F371" s="37"/>
      <c r="G371" s="37"/>
      <c r="H371" s="37"/>
    </row>
    <row r="372" spans="1:8" s="40" customFormat="1" ht="41.25" hidden="1" customHeight="1" x14ac:dyDescent="0.25">
      <c r="A372" s="38" t="s">
        <v>335</v>
      </c>
      <c r="B372" s="35" t="s">
        <v>145</v>
      </c>
      <c r="C372" s="35" t="s">
        <v>98</v>
      </c>
      <c r="D372" s="35" t="s">
        <v>336</v>
      </c>
      <c r="E372" s="35" t="s">
        <v>101</v>
      </c>
      <c r="F372" s="37">
        <f t="shared" ref="F372:H374" si="82">F373</f>
        <v>0</v>
      </c>
      <c r="G372" s="37">
        <f t="shared" si="82"/>
        <v>0</v>
      </c>
      <c r="H372" s="37">
        <f t="shared" si="82"/>
        <v>0</v>
      </c>
    </row>
    <row r="373" spans="1:8" s="40" customFormat="1" ht="18.75" hidden="1" customHeight="1" x14ac:dyDescent="0.25">
      <c r="A373" s="38" t="s">
        <v>179</v>
      </c>
      <c r="B373" s="35" t="s">
        <v>145</v>
      </c>
      <c r="C373" s="35" t="s">
        <v>98</v>
      </c>
      <c r="D373" s="35" t="s">
        <v>337</v>
      </c>
      <c r="E373" s="35" t="s">
        <v>101</v>
      </c>
      <c r="F373" s="37">
        <f t="shared" si="82"/>
        <v>0</v>
      </c>
      <c r="G373" s="37">
        <f t="shared" si="82"/>
        <v>0</v>
      </c>
      <c r="H373" s="37">
        <f t="shared" si="82"/>
        <v>0</v>
      </c>
    </row>
    <row r="374" spans="1:8" s="40" customFormat="1" ht="27" hidden="1" customHeight="1" x14ac:dyDescent="0.25">
      <c r="A374" s="38" t="s">
        <v>120</v>
      </c>
      <c r="B374" s="35" t="s">
        <v>145</v>
      </c>
      <c r="C374" s="35" t="s">
        <v>98</v>
      </c>
      <c r="D374" s="35" t="s">
        <v>337</v>
      </c>
      <c r="E374" s="35" t="s">
        <v>121</v>
      </c>
      <c r="F374" s="37">
        <f t="shared" si="82"/>
        <v>0</v>
      </c>
      <c r="G374" s="37">
        <f t="shared" si="82"/>
        <v>0</v>
      </c>
      <c r="H374" s="37">
        <f t="shared" si="82"/>
        <v>0</v>
      </c>
    </row>
    <row r="375" spans="1:8" s="40" customFormat="1" ht="27" hidden="1" customHeight="1" x14ac:dyDescent="0.25">
      <c r="A375" s="38" t="s">
        <v>122</v>
      </c>
      <c r="B375" s="35" t="s">
        <v>145</v>
      </c>
      <c r="C375" s="35" t="s">
        <v>98</v>
      </c>
      <c r="D375" s="35" t="s">
        <v>337</v>
      </c>
      <c r="E375" s="35" t="s">
        <v>123</v>
      </c>
      <c r="F375" s="37">
        <v>0</v>
      </c>
      <c r="G375" s="37">
        <v>0</v>
      </c>
      <c r="H375" s="37">
        <v>0</v>
      </c>
    </row>
    <row r="376" spans="1:8" s="40" customFormat="1" ht="27.75" customHeight="1" x14ac:dyDescent="0.25">
      <c r="A376" s="38" t="s">
        <v>210</v>
      </c>
      <c r="B376" s="35" t="s">
        <v>145</v>
      </c>
      <c r="C376" s="35" t="s">
        <v>98</v>
      </c>
      <c r="D376" s="35" t="s">
        <v>211</v>
      </c>
      <c r="E376" s="35" t="s">
        <v>101</v>
      </c>
      <c r="F376" s="37">
        <f t="shared" ref="F376:H379" si="83">F377</f>
        <v>290.8</v>
      </c>
      <c r="G376" s="37">
        <f t="shared" si="83"/>
        <v>166.6</v>
      </c>
      <c r="H376" s="37">
        <f t="shared" si="83"/>
        <v>166.6</v>
      </c>
    </row>
    <row r="377" spans="1:8" s="40" customFormat="1" ht="28.5" customHeight="1" x14ac:dyDescent="0.25">
      <c r="A377" s="38" t="s">
        <v>220</v>
      </c>
      <c r="B377" s="35" t="s">
        <v>145</v>
      </c>
      <c r="C377" s="35" t="s">
        <v>98</v>
      </c>
      <c r="D377" s="35" t="s">
        <v>221</v>
      </c>
      <c r="E377" s="35" t="s">
        <v>101</v>
      </c>
      <c r="F377" s="37">
        <f t="shared" si="83"/>
        <v>290.8</v>
      </c>
      <c r="G377" s="37">
        <f t="shared" si="83"/>
        <v>166.6</v>
      </c>
      <c r="H377" s="37">
        <f t="shared" si="83"/>
        <v>166.6</v>
      </c>
    </row>
    <row r="378" spans="1:8" s="40" customFormat="1" ht="16.5" customHeight="1" x14ac:dyDescent="0.25">
      <c r="A378" s="38" t="s">
        <v>179</v>
      </c>
      <c r="B378" s="35" t="s">
        <v>145</v>
      </c>
      <c r="C378" s="35" t="s">
        <v>98</v>
      </c>
      <c r="D378" s="35" t="s">
        <v>222</v>
      </c>
      <c r="E378" s="35" t="s">
        <v>101</v>
      </c>
      <c r="F378" s="37">
        <f t="shared" si="83"/>
        <v>290.8</v>
      </c>
      <c r="G378" s="37">
        <f t="shared" si="83"/>
        <v>166.6</v>
      </c>
      <c r="H378" s="37">
        <f t="shared" si="83"/>
        <v>166.6</v>
      </c>
    </row>
    <row r="379" spans="1:8" s="40" customFormat="1" ht="29.25" customHeight="1" x14ac:dyDescent="0.25">
      <c r="A379" s="38" t="s">
        <v>120</v>
      </c>
      <c r="B379" s="35" t="s">
        <v>145</v>
      </c>
      <c r="C379" s="35" t="s">
        <v>98</v>
      </c>
      <c r="D379" s="35" t="s">
        <v>222</v>
      </c>
      <c r="E379" s="35" t="s">
        <v>121</v>
      </c>
      <c r="F379" s="37">
        <f t="shared" si="83"/>
        <v>290.8</v>
      </c>
      <c r="G379" s="37">
        <f t="shared" si="83"/>
        <v>166.6</v>
      </c>
      <c r="H379" s="37">
        <f t="shared" si="83"/>
        <v>166.6</v>
      </c>
    </row>
    <row r="380" spans="1:8" s="40" customFormat="1" ht="27.75" customHeight="1" x14ac:dyDescent="0.25">
      <c r="A380" s="38" t="s">
        <v>122</v>
      </c>
      <c r="B380" s="35" t="s">
        <v>145</v>
      </c>
      <c r="C380" s="35" t="s">
        <v>98</v>
      </c>
      <c r="D380" s="35" t="s">
        <v>222</v>
      </c>
      <c r="E380" s="35" t="s">
        <v>123</v>
      </c>
      <c r="F380" s="37">
        <f>166.6+124.2</f>
        <v>290.8</v>
      </c>
      <c r="G380" s="37">
        <v>166.6</v>
      </c>
      <c r="H380" s="37">
        <v>166.6</v>
      </c>
    </row>
    <row r="381" spans="1:8" ht="15" x14ac:dyDescent="0.25">
      <c r="A381" s="38" t="s">
        <v>338</v>
      </c>
      <c r="B381" s="35" t="s">
        <v>145</v>
      </c>
      <c r="C381" s="35" t="s">
        <v>103</v>
      </c>
      <c r="D381" s="35" t="s">
        <v>100</v>
      </c>
      <c r="E381" s="35" t="s">
        <v>101</v>
      </c>
      <c r="F381" s="37">
        <f>F386+F423+F447+F455</f>
        <v>5788.5</v>
      </c>
      <c r="G381" s="37">
        <f t="shared" ref="G381:H381" si="84">G386+G423+G447+G455</f>
        <v>7033</v>
      </c>
      <c r="H381" s="37">
        <f t="shared" si="84"/>
        <v>7560</v>
      </c>
    </row>
    <row r="382" spans="1:8" ht="26.25" hidden="1" x14ac:dyDescent="0.25">
      <c r="A382" s="38" t="s">
        <v>339</v>
      </c>
      <c r="B382" s="35" t="s">
        <v>145</v>
      </c>
      <c r="C382" s="35" t="s">
        <v>103</v>
      </c>
      <c r="D382" s="35" t="s">
        <v>340</v>
      </c>
      <c r="E382" s="35" t="s">
        <v>101</v>
      </c>
      <c r="F382" s="37">
        <f t="shared" ref="F382:H384" si="85">F383</f>
        <v>0</v>
      </c>
      <c r="G382" s="37">
        <f t="shared" si="85"/>
        <v>0</v>
      </c>
      <c r="H382" s="37">
        <f t="shared" si="85"/>
        <v>0</v>
      </c>
    </row>
    <row r="383" spans="1:8" ht="26.25" hidden="1" x14ac:dyDescent="0.25">
      <c r="A383" s="38" t="s">
        <v>341</v>
      </c>
      <c r="B383" s="35" t="s">
        <v>145</v>
      </c>
      <c r="C383" s="35" t="s">
        <v>103</v>
      </c>
      <c r="D383" s="35" t="s">
        <v>342</v>
      </c>
      <c r="E383" s="35" t="s">
        <v>101</v>
      </c>
      <c r="F383" s="37">
        <f t="shared" si="85"/>
        <v>0</v>
      </c>
      <c r="G383" s="37">
        <f t="shared" si="85"/>
        <v>0</v>
      </c>
      <c r="H383" s="37">
        <f t="shared" si="85"/>
        <v>0</v>
      </c>
    </row>
    <row r="384" spans="1:8" ht="39" hidden="1" x14ac:dyDescent="0.25">
      <c r="A384" s="38" t="s">
        <v>318</v>
      </c>
      <c r="B384" s="35" t="s">
        <v>145</v>
      </c>
      <c r="C384" s="35" t="s">
        <v>103</v>
      </c>
      <c r="D384" s="35" t="s">
        <v>342</v>
      </c>
      <c r="E384" s="35" t="s">
        <v>125</v>
      </c>
      <c r="F384" s="37">
        <f t="shared" si="85"/>
        <v>0</v>
      </c>
      <c r="G384" s="37">
        <f t="shared" si="85"/>
        <v>0</v>
      </c>
      <c r="H384" s="37">
        <f t="shared" si="85"/>
        <v>0</v>
      </c>
    </row>
    <row r="385" spans="1:8" ht="15" hidden="1" x14ac:dyDescent="0.25">
      <c r="A385" s="38" t="s">
        <v>124</v>
      </c>
      <c r="B385" s="35" t="s">
        <v>145</v>
      </c>
      <c r="C385" s="35" t="s">
        <v>103</v>
      </c>
      <c r="D385" s="35" t="s">
        <v>342</v>
      </c>
      <c r="E385" s="35" t="s">
        <v>319</v>
      </c>
      <c r="F385" s="37">
        <v>0</v>
      </c>
      <c r="G385" s="37">
        <v>0</v>
      </c>
      <c r="H385" s="37">
        <v>0</v>
      </c>
    </row>
    <row r="386" spans="1:8" s="40" customFormat="1" ht="66.75" customHeight="1" x14ac:dyDescent="0.25">
      <c r="A386" s="38" t="s">
        <v>343</v>
      </c>
      <c r="B386" s="35" t="s">
        <v>145</v>
      </c>
      <c r="C386" s="35" t="s">
        <v>103</v>
      </c>
      <c r="D386" s="35" t="s">
        <v>199</v>
      </c>
      <c r="E386" s="35" t="s">
        <v>101</v>
      </c>
      <c r="F386" s="37">
        <f>F390+F406+F411+F387</f>
        <v>1348.5</v>
      </c>
      <c r="G386" s="37">
        <f>G390+G406+G411</f>
        <v>5073</v>
      </c>
      <c r="H386" s="37">
        <f>H390+H406+H411</f>
        <v>5600</v>
      </c>
    </row>
    <row r="387" spans="1:8" s="40" customFormat="1" ht="41.25" hidden="1" customHeight="1" x14ac:dyDescent="0.25">
      <c r="A387" s="38" t="s">
        <v>669</v>
      </c>
      <c r="B387" s="35" t="s">
        <v>145</v>
      </c>
      <c r="C387" s="35" t="s">
        <v>103</v>
      </c>
      <c r="D387" s="35" t="s">
        <v>670</v>
      </c>
      <c r="E387" s="35" t="s">
        <v>101</v>
      </c>
      <c r="F387" s="37">
        <f>F388</f>
        <v>0</v>
      </c>
      <c r="G387" s="37">
        <v>0</v>
      </c>
      <c r="H387" s="37">
        <v>0</v>
      </c>
    </row>
    <row r="388" spans="1:8" s="40" customFormat="1" ht="33.75" hidden="1" customHeight="1" x14ac:dyDescent="0.25">
      <c r="A388" s="38" t="s">
        <v>120</v>
      </c>
      <c r="B388" s="35" t="s">
        <v>145</v>
      </c>
      <c r="C388" s="35" t="s">
        <v>103</v>
      </c>
      <c r="D388" s="35" t="s">
        <v>670</v>
      </c>
      <c r="E388" s="35" t="s">
        <v>121</v>
      </c>
      <c r="F388" s="37">
        <f>F389</f>
        <v>0</v>
      </c>
      <c r="G388" s="37">
        <v>0</v>
      </c>
      <c r="H388" s="37">
        <v>0</v>
      </c>
    </row>
    <row r="389" spans="1:8" s="40" customFormat="1" ht="35.25" hidden="1" customHeight="1" x14ac:dyDescent="0.25">
      <c r="A389" s="38" t="s">
        <v>122</v>
      </c>
      <c r="B389" s="35" t="s">
        <v>145</v>
      </c>
      <c r="C389" s="35" t="s">
        <v>103</v>
      </c>
      <c r="D389" s="35" t="s">
        <v>670</v>
      </c>
      <c r="E389" s="35" t="s">
        <v>123</v>
      </c>
      <c r="F389" s="37">
        <f>9602-9602</f>
        <v>0</v>
      </c>
      <c r="G389" s="37">
        <v>0</v>
      </c>
      <c r="H389" s="37">
        <v>0</v>
      </c>
    </row>
    <row r="390" spans="1:8" s="40" customFormat="1" ht="94.5" customHeight="1" x14ac:dyDescent="0.25">
      <c r="A390" s="38" t="s">
        <v>344</v>
      </c>
      <c r="B390" s="35" t="s">
        <v>145</v>
      </c>
      <c r="C390" s="35" t="s">
        <v>103</v>
      </c>
      <c r="D390" s="35" t="s">
        <v>345</v>
      </c>
      <c r="E390" s="35" t="s">
        <v>101</v>
      </c>
      <c r="F390" s="37">
        <f>F391</f>
        <v>0</v>
      </c>
      <c r="G390" s="37">
        <f>G391</f>
        <v>3373</v>
      </c>
      <c r="H390" s="37">
        <f>H391</f>
        <v>3900</v>
      </c>
    </row>
    <row r="391" spans="1:8" s="40" customFormat="1" ht="19.5" customHeight="1" x14ac:dyDescent="0.25">
      <c r="A391" s="38" t="s">
        <v>179</v>
      </c>
      <c r="B391" s="35" t="s">
        <v>145</v>
      </c>
      <c r="C391" s="35" t="s">
        <v>103</v>
      </c>
      <c r="D391" s="35" t="s">
        <v>346</v>
      </c>
      <c r="E391" s="35" t="s">
        <v>101</v>
      </c>
      <c r="F391" s="37">
        <f>F392+F394</f>
        <v>0</v>
      </c>
      <c r="G391" s="37">
        <f>G392+G394</f>
        <v>3373</v>
      </c>
      <c r="H391" s="37">
        <f>H392+H394</f>
        <v>3900</v>
      </c>
    </row>
    <row r="392" spans="1:8" s="40" customFormat="1" ht="31.5" hidden="1" customHeight="1" x14ac:dyDescent="0.25">
      <c r="A392" s="38" t="s">
        <v>120</v>
      </c>
      <c r="B392" s="35" t="s">
        <v>145</v>
      </c>
      <c r="C392" s="35" t="s">
        <v>103</v>
      </c>
      <c r="D392" s="35" t="s">
        <v>346</v>
      </c>
      <c r="E392" s="35" t="s">
        <v>121</v>
      </c>
      <c r="F392" s="37">
        <f>F393</f>
        <v>0</v>
      </c>
      <c r="G392" s="37">
        <f>G393</f>
        <v>0</v>
      </c>
      <c r="H392" s="37">
        <f>H393</f>
        <v>0</v>
      </c>
    </row>
    <row r="393" spans="1:8" s="40" customFormat="1" ht="30.75" hidden="1" customHeight="1" x14ac:dyDescent="0.25">
      <c r="A393" s="38" t="s">
        <v>122</v>
      </c>
      <c r="B393" s="35" t="s">
        <v>145</v>
      </c>
      <c r="C393" s="35" t="s">
        <v>103</v>
      </c>
      <c r="D393" s="35" t="s">
        <v>346</v>
      </c>
      <c r="E393" s="35" t="s">
        <v>123</v>
      </c>
      <c r="F393" s="37">
        <f>50-50</f>
        <v>0</v>
      </c>
      <c r="G393" s="37">
        <f>50-50</f>
        <v>0</v>
      </c>
      <c r="H393" s="37">
        <f>50-50</f>
        <v>0</v>
      </c>
    </row>
    <row r="394" spans="1:8" s="40" customFormat="1" ht="31.5" customHeight="1" x14ac:dyDescent="0.25">
      <c r="A394" s="38" t="s">
        <v>582</v>
      </c>
      <c r="B394" s="35" t="s">
        <v>145</v>
      </c>
      <c r="C394" s="35" t="s">
        <v>103</v>
      </c>
      <c r="D394" s="35" t="s">
        <v>346</v>
      </c>
      <c r="E394" s="35" t="s">
        <v>227</v>
      </c>
      <c r="F394" s="37">
        <f>F395</f>
        <v>0</v>
      </c>
      <c r="G394" s="37">
        <f>G395</f>
        <v>3373</v>
      </c>
      <c r="H394" s="37">
        <f>H395</f>
        <v>3900</v>
      </c>
    </row>
    <row r="395" spans="1:8" s="40" customFormat="1" ht="14.25" customHeight="1" x14ac:dyDescent="0.25">
      <c r="A395" s="38" t="s">
        <v>228</v>
      </c>
      <c r="B395" s="35" t="s">
        <v>145</v>
      </c>
      <c r="C395" s="35" t="s">
        <v>103</v>
      </c>
      <c r="D395" s="35" t="s">
        <v>346</v>
      </c>
      <c r="E395" s="35" t="s">
        <v>229</v>
      </c>
      <c r="F395" s="37">
        <f>4458-4458</f>
        <v>0</v>
      </c>
      <c r="G395" s="37">
        <v>3373</v>
      </c>
      <c r="H395" s="37">
        <v>3900</v>
      </c>
    </row>
    <row r="396" spans="1:8" s="40" customFormat="1" ht="41.25" hidden="1" customHeight="1" x14ac:dyDescent="0.25">
      <c r="A396" s="38" t="s">
        <v>347</v>
      </c>
      <c r="B396" s="35" t="s">
        <v>145</v>
      </c>
      <c r="C396" s="35" t="s">
        <v>103</v>
      </c>
      <c r="D396" s="35" t="s">
        <v>204</v>
      </c>
      <c r="E396" s="35" t="s">
        <v>101</v>
      </c>
      <c r="F396" s="37">
        <f>F397+F402</f>
        <v>0</v>
      </c>
      <c r="G396" s="37">
        <f>G397+G402</f>
        <v>0</v>
      </c>
      <c r="H396" s="37">
        <f>H397+H402</f>
        <v>0</v>
      </c>
    </row>
    <row r="397" spans="1:8" s="40" customFormat="1" ht="27" hidden="1" customHeight="1" x14ac:dyDescent="0.25">
      <c r="A397" s="38" t="s">
        <v>249</v>
      </c>
      <c r="B397" s="35" t="s">
        <v>145</v>
      </c>
      <c r="C397" s="35" t="s">
        <v>103</v>
      </c>
      <c r="D397" s="35" t="s">
        <v>250</v>
      </c>
      <c r="E397" s="35" t="s">
        <v>101</v>
      </c>
      <c r="F397" s="37">
        <f t="shared" ref="F397:H400" si="86">F398</f>
        <v>0</v>
      </c>
      <c r="G397" s="37">
        <f t="shared" si="86"/>
        <v>0</v>
      </c>
      <c r="H397" s="37">
        <f t="shared" si="86"/>
        <v>0</v>
      </c>
    </row>
    <row r="398" spans="1:8" s="40" customFormat="1" ht="54.75" hidden="1" customHeight="1" x14ac:dyDescent="0.25">
      <c r="A398" s="38" t="s">
        <v>348</v>
      </c>
      <c r="B398" s="35" t="s">
        <v>145</v>
      </c>
      <c r="C398" s="35" t="s">
        <v>103</v>
      </c>
      <c r="D398" s="35" t="s">
        <v>260</v>
      </c>
      <c r="E398" s="35" t="s">
        <v>101</v>
      </c>
      <c r="F398" s="37">
        <f t="shared" si="86"/>
        <v>0</v>
      </c>
      <c r="G398" s="37">
        <f t="shared" si="86"/>
        <v>0</v>
      </c>
      <c r="H398" s="37">
        <f t="shared" si="86"/>
        <v>0</v>
      </c>
    </row>
    <row r="399" spans="1:8" s="40" customFormat="1" ht="21" hidden="1" customHeight="1" x14ac:dyDescent="0.25">
      <c r="A399" s="38" t="s">
        <v>179</v>
      </c>
      <c r="B399" s="35" t="s">
        <v>145</v>
      </c>
      <c r="C399" s="35" t="s">
        <v>103</v>
      </c>
      <c r="D399" s="35" t="s">
        <v>261</v>
      </c>
      <c r="E399" s="35" t="s">
        <v>101</v>
      </c>
      <c r="F399" s="37">
        <f t="shared" si="86"/>
        <v>0</v>
      </c>
      <c r="G399" s="37">
        <f t="shared" si="86"/>
        <v>0</v>
      </c>
      <c r="H399" s="37">
        <f t="shared" si="86"/>
        <v>0</v>
      </c>
    </row>
    <row r="400" spans="1:8" s="40" customFormat="1" ht="27.75" hidden="1" customHeight="1" x14ac:dyDescent="0.25">
      <c r="A400" s="38" t="s">
        <v>120</v>
      </c>
      <c r="B400" s="35" t="s">
        <v>145</v>
      </c>
      <c r="C400" s="35" t="s">
        <v>103</v>
      </c>
      <c r="D400" s="35" t="s">
        <v>261</v>
      </c>
      <c r="E400" s="35" t="s">
        <v>121</v>
      </c>
      <c r="F400" s="37">
        <f t="shared" si="86"/>
        <v>0</v>
      </c>
      <c r="G400" s="37">
        <f t="shared" si="86"/>
        <v>0</v>
      </c>
      <c r="H400" s="37">
        <f t="shared" si="86"/>
        <v>0</v>
      </c>
    </row>
    <row r="401" spans="1:8" s="40" customFormat="1" ht="27.75" hidden="1" customHeight="1" x14ac:dyDescent="0.25">
      <c r="A401" s="38" t="s">
        <v>122</v>
      </c>
      <c r="B401" s="35" t="s">
        <v>145</v>
      </c>
      <c r="C401" s="35" t="s">
        <v>103</v>
      </c>
      <c r="D401" s="35" t="s">
        <v>261</v>
      </c>
      <c r="E401" s="35" t="s">
        <v>123</v>
      </c>
      <c r="F401" s="37">
        <f>10-10</f>
        <v>0</v>
      </c>
      <c r="G401" s="37">
        <f>10-10</f>
        <v>0</v>
      </c>
      <c r="H401" s="37">
        <f>10-10</f>
        <v>0</v>
      </c>
    </row>
    <row r="402" spans="1:8" s="40" customFormat="1" ht="69.75" hidden="1" customHeight="1" x14ac:dyDescent="0.25">
      <c r="A402" s="38" t="s">
        <v>262</v>
      </c>
      <c r="B402" s="35" t="s">
        <v>145</v>
      </c>
      <c r="C402" s="35" t="s">
        <v>103</v>
      </c>
      <c r="D402" s="35" t="s">
        <v>263</v>
      </c>
      <c r="E402" s="35" t="s">
        <v>101</v>
      </c>
      <c r="F402" s="37">
        <f t="shared" ref="F402:H404" si="87">F403</f>
        <v>0</v>
      </c>
      <c r="G402" s="37">
        <f t="shared" si="87"/>
        <v>0</v>
      </c>
      <c r="H402" s="37">
        <f t="shared" si="87"/>
        <v>0</v>
      </c>
    </row>
    <row r="403" spans="1:8" s="40" customFormat="1" ht="27.75" hidden="1" customHeight="1" x14ac:dyDescent="0.25">
      <c r="A403" s="38" t="s">
        <v>179</v>
      </c>
      <c r="B403" s="35" t="s">
        <v>145</v>
      </c>
      <c r="C403" s="35" t="s">
        <v>103</v>
      </c>
      <c r="D403" s="35" t="s">
        <v>264</v>
      </c>
      <c r="E403" s="35" t="s">
        <v>101</v>
      </c>
      <c r="F403" s="37">
        <f t="shared" si="87"/>
        <v>0</v>
      </c>
      <c r="G403" s="37">
        <f t="shared" si="87"/>
        <v>0</v>
      </c>
      <c r="H403" s="37">
        <f t="shared" si="87"/>
        <v>0</v>
      </c>
    </row>
    <row r="404" spans="1:8" s="40" customFormat="1" ht="27.75" hidden="1" customHeight="1" x14ac:dyDescent="0.25">
      <c r="A404" s="38" t="s">
        <v>120</v>
      </c>
      <c r="B404" s="35" t="s">
        <v>145</v>
      </c>
      <c r="C404" s="35" t="s">
        <v>103</v>
      </c>
      <c r="D404" s="35" t="s">
        <v>264</v>
      </c>
      <c r="E404" s="35" t="s">
        <v>121</v>
      </c>
      <c r="F404" s="37">
        <f t="shared" si="87"/>
        <v>0</v>
      </c>
      <c r="G404" s="37">
        <f t="shared" si="87"/>
        <v>0</v>
      </c>
      <c r="H404" s="37">
        <f t="shared" si="87"/>
        <v>0</v>
      </c>
    </row>
    <row r="405" spans="1:8" s="40" customFormat="1" ht="27.75" hidden="1" customHeight="1" x14ac:dyDescent="0.25">
      <c r="A405" s="38" t="s">
        <v>122</v>
      </c>
      <c r="B405" s="35" t="s">
        <v>145</v>
      </c>
      <c r="C405" s="35" t="s">
        <v>103</v>
      </c>
      <c r="D405" s="35" t="s">
        <v>264</v>
      </c>
      <c r="E405" s="35" t="s">
        <v>123</v>
      </c>
      <c r="F405" s="37">
        <v>0</v>
      </c>
      <c r="G405" s="37">
        <v>0</v>
      </c>
      <c r="H405" s="37">
        <v>0</v>
      </c>
    </row>
    <row r="406" spans="1:8" s="40" customFormat="1" ht="43.5" customHeight="1" x14ac:dyDescent="0.25">
      <c r="A406" s="38" t="s">
        <v>349</v>
      </c>
      <c r="B406" s="35" t="s">
        <v>145</v>
      </c>
      <c r="C406" s="35" t="s">
        <v>103</v>
      </c>
      <c r="D406" s="35" t="s">
        <v>333</v>
      </c>
      <c r="E406" s="35" t="s">
        <v>101</v>
      </c>
      <c r="F406" s="37">
        <f t="shared" ref="F406:H408" si="88">F407</f>
        <v>652.4</v>
      </c>
      <c r="G406" s="37">
        <f t="shared" si="88"/>
        <v>800</v>
      </c>
      <c r="H406" s="37">
        <f t="shared" si="88"/>
        <v>800</v>
      </c>
    </row>
    <row r="407" spans="1:8" s="40" customFormat="1" ht="18" customHeight="1" x14ac:dyDescent="0.25">
      <c r="A407" s="38" t="s">
        <v>179</v>
      </c>
      <c r="B407" s="35" t="s">
        <v>145</v>
      </c>
      <c r="C407" s="35" t="s">
        <v>103</v>
      </c>
      <c r="D407" s="35" t="s">
        <v>334</v>
      </c>
      <c r="E407" s="35" t="s">
        <v>101</v>
      </c>
      <c r="F407" s="37">
        <f t="shared" si="88"/>
        <v>652.4</v>
      </c>
      <c r="G407" s="37">
        <f t="shared" si="88"/>
        <v>800</v>
      </c>
      <c r="H407" s="37">
        <f t="shared" si="88"/>
        <v>800</v>
      </c>
    </row>
    <row r="408" spans="1:8" s="40" customFormat="1" ht="27.75" customHeight="1" x14ac:dyDescent="0.25">
      <c r="A408" s="38" t="s">
        <v>120</v>
      </c>
      <c r="B408" s="35" t="s">
        <v>145</v>
      </c>
      <c r="C408" s="35" t="s">
        <v>103</v>
      </c>
      <c r="D408" s="35" t="s">
        <v>334</v>
      </c>
      <c r="E408" s="35" t="s">
        <v>121</v>
      </c>
      <c r="F408" s="37">
        <f t="shared" si="88"/>
        <v>652.4</v>
      </c>
      <c r="G408" s="37">
        <f t="shared" si="88"/>
        <v>800</v>
      </c>
      <c r="H408" s="37">
        <f t="shared" si="88"/>
        <v>800</v>
      </c>
    </row>
    <row r="409" spans="1:8" s="40" customFormat="1" ht="27.75" customHeight="1" x14ac:dyDescent="0.25">
      <c r="A409" s="38" t="s">
        <v>122</v>
      </c>
      <c r="B409" s="35" t="s">
        <v>145</v>
      </c>
      <c r="C409" s="35" t="s">
        <v>103</v>
      </c>
      <c r="D409" s="35" t="s">
        <v>334</v>
      </c>
      <c r="E409" s="35" t="s">
        <v>123</v>
      </c>
      <c r="F409" s="37">
        <f>800-147.6</f>
        <v>652.4</v>
      </c>
      <c r="G409" s="37">
        <v>800</v>
      </c>
      <c r="H409" s="37">
        <v>800</v>
      </c>
    </row>
    <row r="410" spans="1:8" s="40" customFormat="1" ht="27.75" customHeight="1" x14ac:dyDescent="0.25">
      <c r="A410" s="38" t="s">
        <v>350</v>
      </c>
      <c r="B410" s="35" t="s">
        <v>145</v>
      </c>
      <c r="C410" s="35" t="s">
        <v>103</v>
      </c>
      <c r="D410" s="35" t="s">
        <v>307</v>
      </c>
      <c r="E410" s="35" t="s">
        <v>101</v>
      </c>
      <c r="F410" s="37">
        <f t="shared" ref="F410:H412" si="89">F411</f>
        <v>696.1</v>
      </c>
      <c r="G410" s="37">
        <f t="shared" si="89"/>
        <v>900</v>
      </c>
      <c r="H410" s="37">
        <f t="shared" si="89"/>
        <v>900</v>
      </c>
    </row>
    <row r="411" spans="1:8" s="40" customFormat="1" ht="17.25" customHeight="1" x14ac:dyDescent="0.25">
      <c r="A411" s="38" t="s">
        <v>179</v>
      </c>
      <c r="B411" s="35" t="s">
        <v>145</v>
      </c>
      <c r="C411" s="35" t="s">
        <v>103</v>
      </c>
      <c r="D411" s="35" t="s">
        <v>308</v>
      </c>
      <c r="E411" s="35" t="s">
        <v>101</v>
      </c>
      <c r="F411" s="37">
        <f t="shared" si="89"/>
        <v>696.1</v>
      </c>
      <c r="G411" s="37">
        <f t="shared" si="89"/>
        <v>900</v>
      </c>
      <c r="H411" s="37">
        <f t="shared" si="89"/>
        <v>900</v>
      </c>
    </row>
    <row r="412" spans="1:8" s="40" customFormat="1" ht="27.75" customHeight="1" x14ac:dyDescent="0.25">
      <c r="A412" s="38" t="s">
        <v>120</v>
      </c>
      <c r="B412" s="35" t="s">
        <v>145</v>
      </c>
      <c r="C412" s="35" t="s">
        <v>103</v>
      </c>
      <c r="D412" s="35" t="s">
        <v>308</v>
      </c>
      <c r="E412" s="35" t="s">
        <v>121</v>
      </c>
      <c r="F412" s="37">
        <f t="shared" si="89"/>
        <v>696.1</v>
      </c>
      <c r="G412" s="37">
        <f t="shared" si="89"/>
        <v>900</v>
      </c>
      <c r="H412" s="37">
        <f t="shared" si="89"/>
        <v>900</v>
      </c>
    </row>
    <row r="413" spans="1:8" s="40" customFormat="1" ht="27.75" customHeight="1" x14ac:dyDescent="0.25">
      <c r="A413" s="38" t="s">
        <v>122</v>
      </c>
      <c r="B413" s="35" t="s">
        <v>145</v>
      </c>
      <c r="C413" s="35" t="s">
        <v>103</v>
      </c>
      <c r="D413" s="35" t="s">
        <v>308</v>
      </c>
      <c r="E413" s="35" t="s">
        <v>123</v>
      </c>
      <c r="F413" s="37">
        <f>900-4.3+4.3-203.9</f>
        <v>696.1</v>
      </c>
      <c r="G413" s="37">
        <v>900</v>
      </c>
      <c r="H413" s="37">
        <v>900</v>
      </c>
    </row>
    <row r="414" spans="1:8" s="40" customFormat="1" ht="39.75" hidden="1" customHeight="1" x14ac:dyDescent="0.25">
      <c r="A414" s="38" t="s">
        <v>347</v>
      </c>
      <c r="B414" s="35" t="s">
        <v>145</v>
      </c>
      <c r="C414" s="35" t="s">
        <v>103</v>
      </c>
      <c r="D414" s="35" t="s">
        <v>204</v>
      </c>
      <c r="E414" s="35" t="s">
        <v>101</v>
      </c>
      <c r="F414" s="37">
        <f t="shared" ref="F414:H415" si="90">F415</f>
        <v>0</v>
      </c>
      <c r="G414" s="37">
        <f t="shared" si="90"/>
        <v>0</v>
      </c>
      <c r="H414" s="37">
        <f t="shared" si="90"/>
        <v>0</v>
      </c>
    </row>
    <row r="415" spans="1:8" s="40" customFormat="1" ht="27.75" hidden="1" customHeight="1" x14ac:dyDescent="0.25">
      <c r="A415" s="38" t="s">
        <v>249</v>
      </c>
      <c r="B415" s="35" t="s">
        <v>145</v>
      </c>
      <c r="C415" s="35" t="s">
        <v>103</v>
      </c>
      <c r="D415" s="35" t="s">
        <v>250</v>
      </c>
      <c r="E415" s="35" t="s">
        <v>101</v>
      </c>
      <c r="F415" s="37">
        <f t="shared" si="90"/>
        <v>0</v>
      </c>
      <c r="G415" s="37">
        <f t="shared" si="90"/>
        <v>0</v>
      </c>
      <c r="H415" s="37">
        <f t="shared" si="90"/>
        <v>0</v>
      </c>
    </row>
    <row r="416" spans="1:8" s="40" customFormat="1" ht="65.25" hidden="1" customHeight="1" x14ac:dyDescent="0.25">
      <c r="A416" s="38" t="s">
        <v>262</v>
      </c>
      <c r="B416" s="35" t="s">
        <v>145</v>
      </c>
      <c r="C416" s="35" t="s">
        <v>103</v>
      </c>
      <c r="D416" s="35" t="s">
        <v>263</v>
      </c>
      <c r="E416" s="35" t="s">
        <v>101</v>
      </c>
      <c r="F416" s="37">
        <f>F417+F420</f>
        <v>0</v>
      </c>
      <c r="G416" s="37">
        <f>G417+G420</f>
        <v>0</v>
      </c>
      <c r="H416" s="37">
        <f>H417+H420</f>
        <v>0</v>
      </c>
    </row>
    <row r="417" spans="1:8" s="40" customFormat="1" ht="27.75" hidden="1" customHeight="1" x14ac:dyDescent="0.25">
      <c r="A417" s="38" t="s">
        <v>265</v>
      </c>
      <c r="B417" s="35" t="s">
        <v>145</v>
      </c>
      <c r="C417" s="35" t="s">
        <v>103</v>
      </c>
      <c r="D417" s="35" t="s">
        <v>266</v>
      </c>
      <c r="E417" s="35" t="s">
        <v>101</v>
      </c>
      <c r="F417" s="37">
        <f t="shared" ref="F417:H418" si="91">F418</f>
        <v>0</v>
      </c>
      <c r="G417" s="37">
        <f t="shared" si="91"/>
        <v>0</v>
      </c>
      <c r="H417" s="37">
        <f t="shared" si="91"/>
        <v>0</v>
      </c>
    </row>
    <row r="418" spans="1:8" s="40" customFormat="1" ht="27.75" hidden="1" customHeight="1" x14ac:dyDescent="0.25">
      <c r="A418" s="38" t="s">
        <v>120</v>
      </c>
      <c r="B418" s="35" t="s">
        <v>145</v>
      </c>
      <c r="C418" s="35" t="s">
        <v>103</v>
      </c>
      <c r="D418" s="35" t="s">
        <v>266</v>
      </c>
      <c r="E418" s="35" t="s">
        <v>121</v>
      </c>
      <c r="F418" s="37">
        <f t="shared" si="91"/>
        <v>0</v>
      </c>
      <c r="G418" s="37">
        <f t="shared" si="91"/>
        <v>0</v>
      </c>
      <c r="H418" s="37">
        <f t="shared" si="91"/>
        <v>0</v>
      </c>
    </row>
    <row r="419" spans="1:8" s="40" customFormat="1" ht="27.75" hidden="1" customHeight="1" x14ac:dyDescent="0.25">
      <c r="A419" s="38" t="s">
        <v>122</v>
      </c>
      <c r="B419" s="35" t="s">
        <v>145</v>
      </c>
      <c r="C419" s="35" t="s">
        <v>103</v>
      </c>
      <c r="D419" s="35" t="s">
        <v>266</v>
      </c>
      <c r="E419" s="35" t="s">
        <v>123</v>
      </c>
      <c r="F419" s="37"/>
      <c r="G419" s="37"/>
      <c r="H419" s="37"/>
    </row>
    <row r="420" spans="1:8" s="40" customFormat="1" ht="17.25" hidden="1" customHeight="1" x14ac:dyDescent="0.25">
      <c r="A420" s="38" t="s">
        <v>179</v>
      </c>
      <c r="B420" s="35" t="s">
        <v>145</v>
      </c>
      <c r="C420" s="35" t="s">
        <v>103</v>
      </c>
      <c r="D420" s="35" t="s">
        <v>264</v>
      </c>
      <c r="E420" s="35" t="s">
        <v>101</v>
      </c>
      <c r="F420" s="37">
        <f t="shared" ref="F420:H421" si="92">F421</f>
        <v>0</v>
      </c>
      <c r="G420" s="37">
        <f t="shared" si="92"/>
        <v>0</v>
      </c>
      <c r="H420" s="37">
        <f t="shared" si="92"/>
        <v>0</v>
      </c>
    </row>
    <row r="421" spans="1:8" s="40" customFormat="1" ht="27.75" hidden="1" customHeight="1" x14ac:dyDescent="0.25">
      <c r="A421" s="38" t="s">
        <v>120</v>
      </c>
      <c r="B421" s="35" t="s">
        <v>145</v>
      </c>
      <c r="C421" s="35" t="s">
        <v>103</v>
      </c>
      <c r="D421" s="35" t="s">
        <v>264</v>
      </c>
      <c r="E421" s="35" t="s">
        <v>121</v>
      </c>
      <c r="F421" s="37">
        <f t="shared" si="92"/>
        <v>0</v>
      </c>
      <c r="G421" s="37">
        <f t="shared" si="92"/>
        <v>0</v>
      </c>
      <c r="H421" s="37">
        <f t="shared" si="92"/>
        <v>0</v>
      </c>
    </row>
    <row r="422" spans="1:8" s="40" customFormat="1" ht="27.75" hidden="1" customHeight="1" x14ac:dyDescent="0.25">
      <c r="A422" s="38" t="s">
        <v>122</v>
      </c>
      <c r="B422" s="35" t="s">
        <v>145</v>
      </c>
      <c r="C422" s="35" t="s">
        <v>103</v>
      </c>
      <c r="D422" s="35" t="s">
        <v>264</v>
      </c>
      <c r="E422" s="35" t="s">
        <v>123</v>
      </c>
      <c r="F422" s="37"/>
      <c r="G422" s="37"/>
      <c r="H422" s="37"/>
    </row>
    <row r="423" spans="1:8" s="40" customFormat="1" ht="43.5" customHeight="1" x14ac:dyDescent="0.25">
      <c r="A423" s="38" t="s">
        <v>351</v>
      </c>
      <c r="B423" s="35" t="s">
        <v>145</v>
      </c>
      <c r="C423" s="35" t="s">
        <v>103</v>
      </c>
      <c r="D423" s="35" t="s">
        <v>352</v>
      </c>
      <c r="E423" s="35" t="s">
        <v>101</v>
      </c>
      <c r="F423" s="37">
        <f>F428+F444</f>
        <v>3142.6000000000004</v>
      </c>
      <c r="G423" s="37">
        <f>G428</f>
        <v>1562</v>
      </c>
      <c r="H423" s="37">
        <f>H428</f>
        <v>1562</v>
      </c>
    </row>
    <row r="424" spans="1:8" s="40" customFormat="1" ht="30" hidden="1" customHeight="1" x14ac:dyDescent="0.25">
      <c r="A424" s="38" t="s">
        <v>353</v>
      </c>
      <c r="B424" s="35" t="s">
        <v>145</v>
      </c>
      <c r="C424" s="35" t="s">
        <v>103</v>
      </c>
      <c r="D424" s="35" t="s">
        <v>354</v>
      </c>
      <c r="E424" s="35" t="s">
        <v>101</v>
      </c>
      <c r="F424" s="37">
        <f t="shared" ref="F424:H426" si="93">F425</f>
        <v>0</v>
      </c>
      <c r="G424" s="37">
        <f t="shared" si="93"/>
        <v>0</v>
      </c>
      <c r="H424" s="37">
        <f t="shared" si="93"/>
        <v>0</v>
      </c>
    </row>
    <row r="425" spans="1:8" s="40" customFormat="1" ht="20.25" hidden="1" customHeight="1" x14ac:dyDescent="0.25">
      <c r="A425" s="38" t="s">
        <v>179</v>
      </c>
      <c r="B425" s="35" t="s">
        <v>145</v>
      </c>
      <c r="C425" s="35" t="s">
        <v>103</v>
      </c>
      <c r="D425" s="35" t="s">
        <v>355</v>
      </c>
      <c r="E425" s="35" t="s">
        <v>101</v>
      </c>
      <c r="F425" s="37">
        <f t="shared" si="93"/>
        <v>0</v>
      </c>
      <c r="G425" s="37">
        <f t="shared" si="93"/>
        <v>0</v>
      </c>
      <c r="H425" s="37">
        <f t="shared" si="93"/>
        <v>0</v>
      </c>
    </row>
    <row r="426" spans="1:8" s="40" customFormat="1" ht="27.75" hidden="1" customHeight="1" x14ac:dyDescent="0.25">
      <c r="A426" s="38" t="s">
        <v>120</v>
      </c>
      <c r="B426" s="35" t="s">
        <v>145</v>
      </c>
      <c r="C426" s="35" t="s">
        <v>103</v>
      </c>
      <c r="D426" s="35" t="s">
        <v>355</v>
      </c>
      <c r="E426" s="35" t="s">
        <v>121</v>
      </c>
      <c r="F426" s="37">
        <f t="shared" si="93"/>
        <v>0</v>
      </c>
      <c r="G426" s="37">
        <f t="shared" si="93"/>
        <v>0</v>
      </c>
      <c r="H426" s="37">
        <f t="shared" si="93"/>
        <v>0</v>
      </c>
    </row>
    <row r="427" spans="1:8" s="40" customFormat="1" ht="25.5" hidden="1" customHeight="1" x14ac:dyDescent="0.25">
      <c r="A427" s="38" t="s">
        <v>122</v>
      </c>
      <c r="B427" s="35" t="s">
        <v>145</v>
      </c>
      <c r="C427" s="35" t="s">
        <v>103</v>
      </c>
      <c r="D427" s="35" t="s">
        <v>355</v>
      </c>
      <c r="E427" s="35" t="s">
        <v>123</v>
      </c>
      <c r="F427" s="37"/>
      <c r="G427" s="37"/>
      <c r="H427" s="37"/>
    </row>
    <row r="428" spans="1:8" s="40" customFormat="1" ht="25.5" customHeight="1" x14ac:dyDescent="0.25">
      <c r="A428" s="38" t="s">
        <v>356</v>
      </c>
      <c r="B428" s="35" t="s">
        <v>145</v>
      </c>
      <c r="C428" s="35" t="s">
        <v>103</v>
      </c>
      <c r="D428" s="35" t="s">
        <v>357</v>
      </c>
      <c r="E428" s="35" t="s">
        <v>101</v>
      </c>
      <c r="F428" s="37">
        <f t="shared" ref="F428:H430" si="94">F429</f>
        <v>2480.9000000000005</v>
      </c>
      <c r="G428" s="37">
        <f t="shared" si="94"/>
        <v>1562</v>
      </c>
      <c r="H428" s="37">
        <f t="shared" si="94"/>
        <v>1562</v>
      </c>
    </row>
    <row r="429" spans="1:8" s="40" customFormat="1" ht="15.75" customHeight="1" x14ac:dyDescent="0.25">
      <c r="A429" s="38" t="s">
        <v>179</v>
      </c>
      <c r="B429" s="35" t="s">
        <v>145</v>
      </c>
      <c r="C429" s="35" t="s">
        <v>103</v>
      </c>
      <c r="D429" s="35" t="s">
        <v>358</v>
      </c>
      <c r="E429" s="35" t="s">
        <v>101</v>
      </c>
      <c r="F429" s="37">
        <f t="shared" si="94"/>
        <v>2480.9000000000005</v>
      </c>
      <c r="G429" s="37">
        <f t="shared" si="94"/>
        <v>1562</v>
      </c>
      <c r="H429" s="37">
        <f t="shared" si="94"/>
        <v>1562</v>
      </c>
    </row>
    <row r="430" spans="1:8" s="40" customFormat="1" ht="25.5" customHeight="1" x14ac:dyDescent="0.25">
      <c r="A430" s="38" t="s">
        <v>120</v>
      </c>
      <c r="B430" s="35" t="s">
        <v>145</v>
      </c>
      <c r="C430" s="35" t="s">
        <v>103</v>
      </c>
      <c r="D430" s="35" t="s">
        <v>358</v>
      </c>
      <c r="E430" s="35" t="s">
        <v>121</v>
      </c>
      <c r="F430" s="37">
        <f t="shared" si="94"/>
        <v>2480.9000000000005</v>
      </c>
      <c r="G430" s="37">
        <f t="shared" si="94"/>
        <v>1562</v>
      </c>
      <c r="H430" s="37">
        <f t="shared" si="94"/>
        <v>1562</v>
      </c>
    </row>
    <row r="431" spans="1:8" s="40" customFormat="1" ht="25.5" customHeight="1" x14ac:dyDescent="0.25">
      <c r="A431" s="38" t="s">
        <v>122</v>
      </c>
      <c r="B431" s="35" t="s">
        <v>145</v>
      </c>
      <c r="C431" s="35" t="s">
        <v>103</v>
      </c>
      <c r="D431" s="35" t="s">
        <v>358</v>
      </c>
      <c r="E431" s="35" t="s">
        <v>123</v>
      </c>
      <c r="F431" s="37">
        <f>1562+1206.3+2360.7-1335.7-41.1-23-1186.3-38.4-101.2+77.6</f>
        <v>2480.9000000000005</v>
      </c>
      <c r="G431" s="37">
        <v>1562</v>
      </c>
      <c r="H431" s="37">
        <v>1562</v>
      </c>
    </row>
    <row r="432" spans="1:8" s="40" customFormat="1" ht="30" hidden="1" customHeight="1" x14ac:dyDescent="0.25">
      <c r="A432" s="38" t="s">
        <v>359</v>
      </c>
      <c r="B432" s="35" t="s">
        <v>145</v>
      </c>
      <c r="C432" s="35" t="s">
        <v>103</v>
      </c>
      <c r="D432" s="35" t="s">
        <v>211</v>
      </c>
      <c r="E432" s="35" t="s">
        <v>101</v>
      </c>
      <c r="F432" s="37">
        <f t="shared" ref="F432:H435" si="95">F433</f>
        <v>0</v>
      </c>
      <c r="G432" s="37">
        <f t="shared" si="95"/>
        <v>0</v>
      </c>
      <c r="H432" s="37">
        <f t="shared" si="95"/>
        <v>0</v>
      </c>
    </row>
    <row r="433" spans="1:8" s="40" customFormat="1" ht="25.5" hidden="1" customHeight="1" x14ac:dyDescent="0.25">
      <c r="A433" s="38" t="s">
        <v>220</v>
      </c>
      <c r="B433" s="35" t="s">
        <v>145</v>
      </c>
      <c r="C433" s="35" t="s">
        <v>103</v>
      </c>
      <c r="D433" s="35" t="s">
        <v>221</v>
      </c>
      <c r="E433" s="35" t="s">
        <v>101</v>
      </c>
      <c r="F433" s="37">
        <f t="shared" si="95"/>
        <v>0</v>
      </c>
      <c r="G433" s="37">
        <f t="shared" si="95"/>
        <v>0</v>
      </c>
      <c r="H433" s="37">
        <f t="shared" si="95"/>
        <v>0</v>
      </c>
    </row>
    <row r="434" spans="1:8" s="40" customFormat="1" ht="16.5" hidden="1" customHeight="1" x14ac:dyDescent="0.25">
      <c r="A434" s="38" t="s">
        <v>179</v>
      </c>
      <c r="B434" s="35" t="s">
        <v>145</v>
      </c>
      <c r="C434" s="35" t="s">
        <v>103</v>
      </c>
      <c r="D434" s="35" t="s">
        <v>222</v>
      </c>
      <c r="E434" s="35" t="s">
        <v>101</v>
      </c>
      <c r="F434" s="37">
        <f t="shared" si="95"/>
        <v>0</v>
      </c>
      <c r="G434" s="37">
        <f t="shared" si="95"/>
        <v>0</v>
      </c>
      <c r="H434" s="37">
        <f t="shared" si="95"/>
        <v>0</v>
      </c>
    </row>
    <row r="435" spans="1:8" s="40" customFormat="1" ht="27" hidden="1" customHeight="1" x14ac:dyDescent="0.25">
      <c r="A435" s="38" t="s">
        <v>120</v>
      </c>
      <c r="B435" s="35" t="s">
        <v>145</v>
      </c>
      <c r="C435" s="35" t="s">
        <v>103</v>
      </c>
      <c r="D435" s="35" t="s">
        <v>222</v>
      </c>
      <c r="E435" s="35" t="s">
        <v>121</v>
      </c>
      <c r="F435" s="37">
        <f t="shared" si="95"/>
        <v>0</v>
      </c>
      <c r="G435" s="37">
        <f t="shared" si="95"/>
        <v>0</v>
      </c>
      <c r="H435" s="37">
        <f t="shared" si="95"/>
        <v>0</v>
      </c>
    </row>
    <row r="436" spans="1:8" s="40" customFormat="1" ht="27" hidden="1" customHeight="1" x14ac:dyDescent="0.25">
      <c r="A436" s="38" t="s">
        <v>122</v>
      </c>
      <c r="B436" s="35" t="s">
        <v>145</v>
      </c>
      <c r="C436" s="35" t="s">
        <v>103</v>
      </c>
      <c r="D436" s="35" t="s">
        <v>222</v>
      </c>
      <c r="E436" s="35" t="s">
        <v>123</v>
      </c>
      <c r="F436" s="37">
        <v>0</v>
      </c>
      <c r="G436" s="37">
        <v>0</v>
      </c>
      <c r="H436" s="37">
        <v>0</v>
      </c>
    </row>
    <row r="437" spans="1:8" ht="30.75" hidden="1" customHeight="1" x14ac:dyDescent="0.25">
      <c r="A437" s="38" t="s">
        <v>339</v>
      </c>
      <c r="B437" s="35" t="s">
        <v>145</v>
      </c>
      <c r="C437" s="35" t="s">
        <v>103</v>
      </c>
      <c r="D437" s="35" t="s">
        <v>340</v>
      </c>
      <c r="E437" s="35" t="s">
        <v>101</v>
      </c>
      <c r="F437" s="37">
        <f t="shared" ref="F437:H439" si="96">F438</f>
        <v>0</v>
      </c>
      <c r="G437" s="37">
        <f t="shared" si="96"/>
        <v>0</v>
      </c>
      <c r="H437" s="37">
        <f t="shared" si="96"/>
        <v>0</v>
      </c>
    </row>
    <row r="438" spans="1:8" ht="29.25" hidden="1" customHeight="1" x14ac:dyDescent="0.25">
      <c r="A438" s="38" t="s">
        <v>341</v>
      </c>
      <c r="B438" s="35" t="s">
        <v>145</v>
      </c>
      <c r="C438" s="35" t="s">
        <v>103</v>
      </c>
      <c r="D438" s="35" t="s">
        <v>342</v>
      </c>
      <c r="E438" s="35" t="s">
        <v>101</v>
      </c>
      <c r="F438" s="37">
        <f t="shared" si="96"/>
        <v>0</v>
      </c>
      <c r="G438" s="37">
        <f t="shared" si="96"/>
        <v>0</v>
      </c>
      <c r="H438" s="37">
        <f t="shared" si="96"/>
        <v>0</v>
      </c>
    </row>
    <row r="439" spans="1:8" ht="15" hidden="1" x14ac:dyDescent="0.25">
      <c r="A439" s="38" t="s">
        <v>124</v>
      </c>
      <c r="B439" s="35" t="s">
        <v>145</v>
      </c>
      <c r="C439" s="35" t="s">
        <v>103</v>
      </c>
      <c r="D439" s="35" t="s">
        <v>342</v>
      </c>
      <c r="E439" s="35" t="s">
        <v>125</v>
      </c>
      <c r="F439" s="37">
        <f t="shared" si="96"/>
        <v>0</v>
      </c>
      <c r="G439" s="37">
        <f t="shared" si="96"/>
        <v>0</v>
      </c>
      <c r="H439" s="37">
        <f t="shared" si="96"/>
        <v>0</v>
      </c>
    </row>
    <row r="440" spans="1:8" ht="27.75" hidden="1" customHeight="1" x14ac:dyDescent="0.25">
      <c r="A440" s="38" t="s">
        <v>318</v>
      </c>
      <c r="B440" s="35" t="s">
        <v>145</v>
      </c>
      <c r="C440" s="35" t="s">
        <v>103</v>
      </c>
      <c r="D440" s="35" t="s">
        <v>342</v>
      </c>
      <c r="E440" s="35" t="s">
        <v>319</v>
      </c>
      <c r="F440" s="37"/>
      <c r="G440" s="37"/>
      <c r="H440" s="37"/>
    </row>
    <row r="441" spans="1:8" ht="19.5" hidden="1" customHeight="1" x14ac:dyDescent="0.25">
      <c r="A441" s="38" t="s">
        <v>165</v>
      </c>
      <c r="B441" s="35" t="s">
        <v>145</v>
      </c>
      <c r="C441" s="35" t="s">
        <v>103</v>
      </c>
      <c r="D441" s="35" t="s">
        <v>215</v>
      </c>
      <c r="E441" s="35" t="s">
        <v>101</v>
      </c>
      <c r="F441" s="37">
        <f t="shared" ref="F441:H442" si="97">F442</f>
        <v>0</v>
      </c>
      <c r="G441" s="37">
        <f t="shared" si="97"/>
        <v>0</v>
      </c>
      <c r="H441" s="37">
        <f t="shared" si="97"/>
        <v>0</v>
      </c>
    </row>
    <row r="442" spans="1:8" ht="18" hidden="1" customHeight="1" x14ac:dyDescent="0.25">
      <c r="A442" s="38" t="s">
        <v>216</v>
      </c>
      <c r="B442" s="35" t="s">
        <v>145</v>
      </c>
      <c r="C442" s="35" t="s">
        <v>103</v>
      </c>
      <c r="D442" s="35" t="s">
        <v>217</v>
      </c>
      <c r="E442" s="35" t="s">
        <v>101</v>
      </c>
      <c r="F442" s="37">
        <f t="shared" si="97"/>
        <v>0</v>
      </c>
      <c r="G442" s="37">
        <f t="shared" si="97"/>
        <v>0</v>
      </c>
      <c r="H442" s="37">
        <f t="shared" si="97"/>
        <v>0</v>
      </c>
    </row>
    <row r="443" spans="1:8" ht="27.75" hidden="1" customHeight="1" x14ac:dyDescent="0.25">
      <c r="A443" s="38" t="s">
        <v>122</v>
      </c>
      <c r="B443" s="35" t="s">
        <v>145</v>
      </c>
      <c r="C443" s="35" t="s">
        <v>103</v>
      </c>
      <c r="D443" s="35" t="s">
        <v>217</v>
      </c>
      <c r="E443" s="35" t="s">
        <v>123</v>
      </c>
      <c r="F443" s="37">
        <v>0</v>
      </c>
      <c r="G443" s="37">
        <v>0</v>
      </c>
      <c r="H443" s="37">
        <v>0</v>
      </c>
    </row>
    <row r="444" spans="1:8" ht="42" customHeight="1" x14ac:dyDescent="0.25">
      <c r="A444" s="38" t="s">
        <v>669</v>
      </c>
      <c r="B444" s="35" t="s">
        <v>145</v>
      </c>
      <c r="C444" s="35" t="s">
        <v>103</v>
      </c>
      <c r="D444" s="35" t="s">
        <v>683</v>
      </c>
      <c r="E444" s="35" t="s">
        <v>101</v>
      </c>
      <c r="F444" s="37">
        <f>F445</f>
        <v>661.7</v>
      </c>
      <c r="G444" s="37">
        <v>0</v>
      </c>
      <c r="H444" s="37">
        <v>0</v>
      </c>
    </row>
    <row r="445" spans="1:8" ht="27.75" customHeight="1" x14ac:dyDescent="0.25">
      <c r="A445" s="38" t="s">
        <v>120</v>
      </c>
      <c r="B445" s="35" t="s">
        <v>145</v>
      </c>
      <c r="C445" s="35" t="s">
        <v>103</v>
      </c>
      <c r="D445" s="35" t="s">
        <v>683</v>
      </c>
      <c r="E445" s="35" t="s">
        <v>121</v>
      </c>
      <c r="F445" s="37">
        <f>F446</f>
        <v>661.7</v>
      </c>
      <c r="G445" s="37">
        <v>0</v>
      </c>
      <c r="H445" s="37">
        <v>0</v>
      </c>
    </row>
    <row r="446" spans="1:8" ht="27.75" customHeight="1" x14ac:dyDescent="0.25">
      <c r="A446" s="38" t="s">
        <v>122</v>
      </c>
      <c r="B446" s="35" t="s">
        <v>145</v>
      </c>
      <c r="C446" s="35" t="s">
        <v>103</v>
      </c>
      <c r="D446" s="35" t="s">
        <v>683</v>
      </c>
      <c r="E446" s="35" t="s">
        <v>123</v>
      </c>
      <c r="F446" s="37">
        <f>700-38.3</f>
        <v>661.7</v>
      </c>
      <c r="G446" s="37">
        <v>0</v>
      </c>
      <c r="H446" s="37">
        <v>0</v>
      </c>
    </row>
    <row r="447" spans="1:8" ht="35.25" customHeight="1" x14ac:dyDescent="0.25">
      <c r="A447" s="38" t="s">
        <v>210</v>
      </c>
      <c r="B447" s="35" t="s">
        <v>145</v>
      </c>
      <c r="C447" s="35" t="s">
        <v>103</v>
      </c>
      <c r="D447" s="35" t="s">
        <v>211</v>
      </c>
      <c r="E447" s="35" t="s">
        <v>101</v>
      </c>
      <c r="F447" s="37">
        <f>F448</f>
        <v>1096</v>
      </c>
      <c r="G447" s="37">
        <f t="shared" ref="G447:H447" si="98">G448</f>
        <v>0</v>
      </c>
      <c r="H447" s="37">
        <f t="shared" si="98"/>
        <v>0</v>
      </c>
    </row>
    <row r="448" spans="1:8" ht="27.75" customHeight="1" x14ac:dyDescent="0.25">
      <c r="A448" s="38" t="s">
        <v>220</v>
      </c>
      <c r="B448" s="35" t="s">
        <v>145</v>
      </c>
      <c r="C448" s="35" t="s">
        <v>103</v>
      </c>
      <c r="D448" s="35" t="s">
        <v>221</v>
      </c>
      <c r="E448" s="35" t="s">
        <v>101</v>
      </c>
      <c r="F448" s="37">
        <f>F449</f>
        <v>1096</v>
      </c>
      <c r="G448" s="37">
        <f t="shared" ref="G448:H448" si="99">G449</f>
        <v>0</v>
      </c>
      <c r="H448" s="37">
        <f t="shared" si="99"/>
        <v>0</v>
      </c>
    </row>
    <row r="449" spans="1:8" ht="21" customHeight="1" x14ac:dyDescent="0.25">
      <c r="A449" s="38" t="s">
        <v>179</v>
      </c>
      <c r="B449" s="35" t="s">
        <v>145</v>
      </c>
      <c r="C449" s="35" t="s">
        <v>103</v>
      </c>
      <c r="D449" s="35" t="s">
        <v>222</v>
      </c>
      <c r="E449" s="35" t="s">
        <v>101</v>
      </c>
      <c r="F449" s="37">
        <f>F450+F452</f>
        <v>1096</v>
      </c>
      <c r="G449" s="37">
        <f t="shared" ref="G449:H449" si="100">G450+G452</f>
        <v>0</v>
      </c>
      <c r="H449" s="37">
        <f t="shared" si="100"/>
        <v>0</v>
      </c>
    </row>
    <row r="450" spans="1:8" ht="27.75" customHeight="1" x14ac:dyDescent="0.25">
      <c r="A450" s="38" t="s">
        <v>120</v>
      </c>
      <c r="B450" s="35" t="s">
        <v>145</v>
      </c>
      <c r="C450" s="35" t="s">
        <v>103</v>
      </c>
      <c r="D450" s="35" t="s">
        <v>222</v>
      </c>
      <c r="E450" s="35" t="s">
        <v>121</v>
      </c>
      <c r="F450" s="37">
        <f>F451</f>
        <v>396</v>
      </c>
      <c r="G450" s="37">
        <f t="shared" ref="G450:H450" si="101">G451</f>
        <v>0</v>
      </c>
      <c r="H450" s="37">
        <f t="shared" si="101"/>
        <v>0</v>
      </c>
    </row>
    <row r="451" spans="1:8" ht="27.75" customHeight="1" x14ac:dyDescent="0.25">
      <c r="A451" s="38" t="s">
        <v>122</v>
      </c>
      <c r="B451" s="35" t="s">
        <v>145</v>
      </c>
      <c r="C451" s="35" t="s">
        <v>103</v>
      </c>
      <c r="D451" s="35" t="s">
        <v>222</v>
      </c>
      <c r="E451" s="35" t="s">
        <v>123</v>
      </c>
      <c r="F451" s="37">
        <v>396</v>
      </c>
      <c r="G451" s="37">
        <v>0</v>
      </c>
      <c r="H451" s="37">
        <v>0</v>
      </c>
    </row>
    <row r="452" spans="1:8" ht="24.75" customHeight="1" x14ac:dyDescent="0.25">
      <c r="A452" s="38" t="s">
        <v>124</v>
      </c>
      <c r="B452" s="35" t="s">
        <v>145</v>
      </c>
      <c r="C452" s="35" t="s">
        <v>103</v>
      </c>
      <c r="D452" s="35" t="s">
        <v>222</v>
      </c>
      <c r="E452" s="35" t="s">
        <v>125</v>
      </c>
      <c r="F452" s="37">
        <f>F454</f>
        <v>700</v>
      </c>
      <c r="G452" s="37">
        <f t="shared" ref="G452:H452" si="102">G454</f>
        <v>0</v>
      </c>
      <c r="H452" s="37">
        <f t="shared" si="102"/>
        <v>0</v>
      </c>
    </row>
    <row r="453" spans="1:8" ht="39.75" hidden="1" customHeight="1" x14ac:dyDescent="0.25">
      <c r="A453" s="84"/>
      <c r="B453" s="35"/>
      <c r="C453" s="35"/>
      <c r="D453" s="35"/>
      <c r="E453" s="35"/>
      <c r="F453" s="37"/>
      <c r="G453" s="37"/>
      <c r="H453" s="37"/>
    </row>
    <row r="454" spans="1:8" ht="57" customHeight="1" x14ac:dyDescent="0.25">
      <c r="A454" s="84" t="s">
        <v>601</v>
      </c>
      <c r="B454" s="35" t="s">
        <v>145</v>
      </c>
      <c r="C454" s="35" t="s">
        <v>103</v>
      </c>
      <c r="D454" s="35" t="s">
        <v>222</v>
      </c>
      <c r="E454" s="35" t="s">
        <v>319</v>
      </c>
      <c r="F454" s="37">
        <v>700</v>
      </c>
      <c r="G454" s="37">
        <v>0</v>
      </c>
      <c r="H454" s="37">
        <v>0</v>
      </c>
    </row>
    <row r="455" spans="1:8" ht="54.75" customHeight="1" x14ac:dyDescent="0.25">
      <c r="A455" s="38" t="s">
        <v>223</v>
      </c>
      <c r="B455" s="35" t="s">
        <v>145</v>
      </c>
      <c r="C455" s="35" t="s">
        <v>103</v>
      </c>
      <c r="D455" s="35" t="s">
        <v>224</v>
      </c>
      <c r="E455" s="35" t="s">
        <v>101</v>
      </c>
      <c r="F455" s="37">
        <f>F456</f>
        <v>201.4</v>
      </c>
      <c r="G455" s="37">
        <f>G456</f>
        <v>398</v>
      </c>
      <c r="H455" s="37">
        <f>H456</f>
        <v>398</v>
      </c>
    </row>
    <row r="456" spans="1:8" ht="18" customHeight="1" x14ac:dyDescent="0.25">
      <c r="A456" s="38" t="s">
        <v>179</v>
      </c>
      <c r="B456" s="35" t="s">
        <v>145</v>
      </c>
      <c r="C456" s="35" t="s">
        <v>103</v>
      </c>
      <c r="D456" s="35" t="s">
        <v>360</v>
      </c>
      <c r="E456" s="35" t="s">
        <v>101</v>
      </c>
      <c r="F456" s="37">
        <f>F457+F459</f>
        <v>201.4</v>
      </c>
      <c r="G456" s="37">
        <f>G457+G459</f>
        <v>398</v>
      </c>
      <c r="H456" s="37">
        <f>H457+H459</f>
        <v>398</v>
      </c>
    </row>
    <row r="457" spans="1:8" ht="27.75" customHeight="1" x14ac:dyDescent="0.25">
      <c r="A457" s="38" t="s">
        <v>120</v>
      </c>
      <c r="B457" s="35" t="s">
        <v>145</v>
      </c>
      <c r="C457" s="35" t="s">
        <v>103</v>
      </c>
      <c r="D457" s="35" t="s">
        <v>360</v>
      </c>
      <c r="E457" s="35" t="s">
        <v>121</v>
      </c>
      <c r="F457" s="37">
        <f>F458</f>
        <v>103.4</v>
      </c>
      <c r="G457" s="37">
        <f>G458</f>
        <v>398</v>
      </c>
      <c r="H457" s="37">
        <f>H458</f>
        <v>398</v>
      </c>
    </row>
    <row r="458" spans="1:8" ht="27.75" customHeight="1" x14ac:dyDescent="0.25">
      <c r="A458" s="38" t="s">
        <v>122</v>
      </c>
      <c r="B458" s="35" t="s">
        <v>145</v>
      </c>
      <c r="C458" s="35" t="s">
        <v>103</v>
      </c>
      <c r="D458" s="35" t="s">
        <v>360</v>
      </c>
      <c r="E458" s="35" t="s">
        <v>123</v>
      </c>
      <c r="F458" s="37">
        <f>398-150-98-46.6</f>
        <v>103.4</v>
      </c>
      <c r="G458" s="37">
        <v>398</v>
      </c>
      <c r="H458" s="37">
        <v>398</v>
      </c>
    </row>
    <row r="459" spans="1:8" ht="39.75" customHeight="1" x14ac:dyDescent="0.25">
      <c r="A459" s="38" t="s">
        <v>226</v>
      </c>
      <c r="B459" s="35" t="s">
        <v>145</v>
      </c>
      <c r="C459" s="35" t="s">
        <v>103</v>
      </c>
      <c r="D459" s="35" t="s">
        <v>360</v>
      </c>
      <c r="E459" s="35" t="s">
        <v>227</v>
      </c>
      <c r="F459" s="37">
        <f>F460</f>
        <v>98</v>
      </c>
      <c r="G459" s="37">
        <f>G460</f>
        <v>0</v>
      </c>
      <c r="H459" s="37">
        <f>H460</f>
        <v>0</v>
      </c>
    </row>
    <row r="460" spans="1:8" ht="21" customHeight="1" x14ac:dyDescent="0.25">
      <c r="A460" s="38" t="s">
        <v>228</v>
      </c>
      <c r="B460" s="35" t="s">
        <v>145</v>
      </c>
      <c r="C460" s="35" t="s">
        <v>103</v>
      </c>
      <c r="D460" s="35" t="s">
        <v>360</v>
      </c>
      <c r="E460" s="35" t="s">
        <v>229</v>
      </c>
      <c r="F460" s="37">
        <v>98</v>
      </c>
      <c r="G460" s="37">
        <v>0</v>
      </c>
      <c r="H460" s="37">
        <v>0</v>
      </c>
    </row>
    <row r="461" spans="1:8" s="40" customFormat="1" ht="18" customHeight="1" x14ac:dyDescent="0.25">
      <c r="A461" s="38" t="s">
        <v>361</v>
      </c>
      <c r="B461" s="35" t="s">
        <v>145</v>
      </c>
      <c r="C461" s="35" t="s">
        <v>243</v>
      </c>
      <c r="D461" s="35" t="s">
        <v>100</v>
      </c>
      <c r="E461" s="35" t="s">
        <v>101</v>
      </c>
      <c r="F461" s="37">
        <f>F462+F491</f>
        <v>2574.8000000000002</v>
      </c>
      <c r="G461" s="37">
        <f>G462+G491</f>
        <v>2370</v>
      </c>
      <c r="H461" s="37">
        <f>H462+H491</f>
        <v>2370</v>
      </c>
    </row>
    <row r="462" spans="1:8" s="40" customFormat="1" ht="39" x14ac:dyDescent="0.25">
      <c r="A462" s="38" t="s">
        <v>362</v>
      </c>
      <c r="B462" s="35" t="s">
        <v>145</v>
      </c>
      <c r="C462" s="35" t="s">
        <v>243</v>
      </c>
      <c r="D462" s="35" t="s">
        <v>363</v>
      </c>
      <c r="E462" s="35" t="s">
        <v>101</v>
      </c>
      <c r="F462" s="37">
        <f>F463+F467+F471+F475+F479+F487</f>
        <v>2574.8000000000002</v>
      </c>
      <c r="G462" s="37">
        <f>G463+G467+G471+G475+G479+G487</f>
        <v>2370</v>
      </c>
      <c r="H462" s="37">
        <f>H463+H467+H471+H475+H479+H487</f>
        <v>2370</v>
      </c>
    </row>
    <row r="463" spans="1:8" s="40" customFormat="1" ht="51.75" x14ac:dyDescent="0.25">
      <c r="A463" s="38" t="s">
        <v>364</v>
      </c>
      <c r="B463" s="35" t="s">
        <v>145</v>
      </c>
      <c r="C463" s="35" t="s">
        <v>243</v>
      </c>
      <c r="D463" s="35" t="s">
        <v>365</v>
      </c>
      <c r="E463" s="35" t="s">
        <v>101</v>
      </c>
      <c r="F463" s="37">
        <f t="shared" ref="F463:H465" si="103">F464</f>
        <v>195</v>
      </c>
      <c r="G463" s="37">
        <f t="shared" si="103"/>
        <v>200</v>
      </c>
      <c r="H463" s="37">
        <f t="shared" si="103"/>
        <v>200</v>
      </c>
    </row>
    <row r="464" spans="1:8" s="40" customFormat="1" ht="15" x14ac:dyDescent="0.25">
      <c r="A464" s="38" t="s">
        <v>179</v>
      </c>
      <c r="B464" s="35" t="s">
        <v>145</v>
      </c>
      <c r="C464" s="35" t="s">
        <v>243</v>
      </c>
      <c r="D464" s="35" t="s">
        <v>366</v>
      </c>
      <c r="E464" s="35" t="s">
        <v>101</v>
      </c>
      <c r="F464" s="37">
        <f t="shared" si="103"/>
        <v>195</v>
      </c>
      <c r="G464" s="37">
        <f t="shared" si="103"/>
        <v>200</v>
      </c>
      <c r="H464" s="37">
        <f t="shared" si="103"/>
        <v>200</v>
      </c>
    </row>
    <row r="465" spans="1:8" s="40" customFormat="1" ht="26.25" x14ac:dyDescent="0.25">
      <c r="A465" s="38" t="s">
        <v>120</v>
      </c>
      <c r="B465" s="35" t="s">
        <v>145</v>
      </c>
      <c r="C465" s="35" t="s">
        <v>243</v>
      </c>
      <c r="D465" s="35" t="s">
        <v>366</v>
      </c>
      <c r="E465" s="35" t="s">
        <v>121</v>
      </c>
      <c r="F465" s="37">
        <f t="shared" si="103"/>
        <v>195</v>
      </c>
      <c r="G465" s="37">
        <f t="shared" si="103"/>
        <v>200</v>
      </c>
      <c r="H465" s="37">
        <f t="shared" si="103"/>
        <v>200</v>
      </c>
    </row>
    <row r="466" spans="1:8" s="41" customFormat="1" ht="30" customHeight="1" x14ac:dyDescent="0.25">
      <c r="A466" s="38" t="s">
        <v>122</v>
      </c>
      <c r="B466" s="35" t="s">
        <v>145</v>
      </c>
      <c r="C466" s="35" t="s">
        <v>243</v>
      </c>
      <c r="D466" s="35" t="s">
        <v>366</v>
      </c>
      <c r="E466" s="35" t="s">
        <v>123</v>
      </c>
      <c r="F466" s="37">
        <f>200-5</f>
        <v>195</v>
      </c>
      <c r="G466" s="37">
        <v>200</v>
      </c>
      <c r="H466" s="37">
        <v>200</v>
      </c>
    </row>
    <row r="467" spans="1:8" s="41" customFormat="1" ht="69.75" customHeight="1" x14ac:dyDescent="0.25">
      <c r="A467" s="38" t="s">
        <v>367</v>
      </c>
      <c r="B467" s="35" t="s">
        <v>145</v>
      </c>
      <c r="C467" s="35" t="s">
        <v>243</v>
      </c>
      <c r="D467" s="35" t="s">
        <v>368</v>
      </c>
      <c r="E467" s="35" t="s">
        <v>101</v>
      </c>
      <c r="F467" s="37">
        <f t="shared" ref="F467:H469" si="104">F468</f>
        <v>509.5</v>
      </c>
      <c r="G467" s="37">
        <f t="shared" si="104"/>
        <v>520</v>
      </c>
      <c r="H467" s="37">
        <f t="shared" si="104"/>
        <v>520</v>
      </c>
    </row>
    <row r="468" spans="1:8" s="41" customFormat="1" ht="17.25" customHeight="1" x14ac:dyDescent="0.25">
      <c r="A468" s="38" t="s">
        <v>179</v>
      </c>
      <c r="B468" s="35" t="s">
        <v>145</v>
      </c>
      <c r="C468" s="35" t="s">
        <v>243</v>
      </c>
      <c r="D468" s="35" t="s">
        <v>369</v>
      </c>
      <c r="E468" s="35" t="s">
        <v>101</v>
      </c>
      <c r="F468" s="37">
        <f t="shared" si="104"/>
        <v>509.5</v>
      </c>
      <c r="G468" s="37">
        <f t="shared" si="104"/>
        <v>520</v>
      </c>
      <c r="H468" s="37">
        <f t="shared" si="104"/>
        <v>520</v>
      </c>
    </row>
    <row r="469" spans="1:8" s="41" customFormat="1" ht="26.25" x14ac:dyDescent="0.25">
      <c r="A469" s="38" t="s">
        <v>120</v>
      </c>
      <c r="B469" s="35" t="s">
        <v>145</v>
      </c>
      <c r="C469" s="35" t="s">
        <v>243</v>
      </c>
      <c r="D469" s="35" t="s">
        <v>369</v>
      </c>
      <c r="E469" s="35" t="s">
        <v>121</v>
      </c>
      <c r="F469" s="37">
        <f t="shared" si="104"/>
        <v>509.5</v>
      </c>
      <c r="G469" s="37">
        <f t="shared" si="104"/>
        <v>520</v>
      </c>
      <c r="H469" s="37">
        <f t="shared" si="104"/>
        <v>520</v>
      </c>
    </row>
    <row r="470" spans="1:8" s="41" customFormat="1" ht="39" x14ac:dyDescent="0.25">
      <c r="A470" s="38" t="s">
        <v>122</v>
      </c>
      <c r="B470" s="35" t="s">
        <v>145</v>
      </c>
      <c r="C470" s="35" t="s">
        <v>243</v>
      </c>
      <c r="D470" s="35" t="s">
        <v>369</v>
      </c>
      <c r="E470" s="35" t="s">
        <v>123</v>
      </c>
      <c r="F470" s="37">
        <f>520-10.5</f>
        <v>509.5</v>
      </c>
      <c r="G470" s="37">
        <v>520</v>
      </c>
      <c r="H470" s="37">
        <v>520</v>
      </c>
    </row>
    <row r="471" spans="1:8" s="41" customFormat="1" ht="26.25" x14ac:dyDescent="0.25">
      <c r="A471" s="38" t="s">
        <v>370</v>
      </c>
      <c r="B471" s="35" t="s">
        <v>145</v>
      </c>
      <c r="C471" s="35" t="s">
        <v>243</v>
      </c>
      <c r="D471" s="35" t="s">
        <v>371</v>
      </c>
      <c r="E471" s="35" t="s">
        <v>101</v>
      </c>
      <c r="F471" s="37">
        <f t="shared" ref="F471:H473" si="105">F472</f>
        <v>1108.3</v>
      </c>
      <c r="G471" s="37">
        <f t="shared" si="105"/>
        <v>880</v>
      </c>
      <c r="H471" s="37">
        <f t="shared" si="105"/>
        <v>880</v>
      </c>
    </row>
    <row r="472" spans="1:8" s="41" customFormat="1" ht="15" x14ac:dyDescent="0.25">
      <c r="A472" s="38" t="s">
        <v>179</v>
      </c>
      <c r="B472" s="35" t="s">
        <v>145</v>
      </c>
      <c r="C472" s="35" t="s">
        <v>243</v>
      </c>
      <c r="D472" s="35" t="s">
        <v>372</v>
      </c>
      <c r="E472" s="35" t="s">
        <v>101</v>
      </c>
      <c r="F472" s="37">
        <f t="shared" si="105"/>
        <v>1108.3</v>
      </c>
      <c r="G472" s="37">
        <f t="shared" si="105"/>
        <v>880</v>
      </c>
      <c r="H472" s="37">
        <f t="shared" si="105"/>
        <v>880</v>
      </c>
    </row>
    <row r="473" spans="1:8" s="41" customFormat="1" ht="26.25" x14ac:dyDescent="0.25">
      <c r="A473" s="38" t="s">
        <v>120</v>
      </c>
      <c r="B473" s="35" t="s">
        <v>145</v>
      </c>
      <c r="C473" s="35" t="s">
        <v>243</v>
      </c>
      <c r="D473" s="35" t="s">
        <v>372</v>
      </c>
      <c r="E473" s="35" t="s">
        <v>121</v>
      </c>
      <c r="F473" s="37">
        <f t="shared" si="105"/>
        <v>1108.3</v>
      </c>
      <c r="G473" s="37">
        <f t="shared" si="105"/>
        <v>880</v>
      </c>
      <c r="H473" s="37">
        <f t="shared" si="105"/>
        <v>880</v>
      </c>
    </row>
    <row r="474" spans="1:8" s="41" customFormat="1" ht="32.25" customHeight="1" x14ac:dyDescent="0.25">
      <c r="A474" s="38" t="s">
        <v>122</v>
      </c>
      <c r="B474" s="35" t="s">
        <v>145</v>
      </c>
      <c r="C474" s="35" t="s">
        <v>243</v>
      </c>
      <c r="D474" s="35" t="s">
        <v>372</v>
      </c>
      <c r="E474" s="35" t="s">
        <v>123</v>
      </c>
      <c r="F474" s="37">
        <f>880+417.1-188.8</f>
        <v>1108.3</v>
      </c>
      <c r="G474" s="37">
        <v>880</v>
      </c>
      <c r="H474" s="37">
        <v>880</v>
      </c>
    </row>
    <row r="475" spans="1:8" s="41" customFormat="1" ht="39" x14ac:dyDescent="0.25">
      <c r="A475" s="38" t="s">
        <v>373</v>
      </c>
      <c r="B475" s="35" t="s">
        <v>145</v>
      </c>
      <c r="C475" s="35" t="s">
        <v>243</v>
      </c>
      <c r="D475" s="35" t="s">
        <v>374</v>
      </c>
      <c r="E475" s="35" t="s">
        <v>101</v>
      </c>
      <c r="F475" s="37">
        <f t="shared" ref="F475:H477" si="106">F476</f>
        <v>712</v>
      </c>
      <c r="G475" s="37">
        <f t="shared" si="106"/>
        <v>720</v>
      </c>
      <c r="H475" s="37">
        <f t="shared" si="106"/>
        <v>720</v>
      </c>
    </row>
    <row r="476" spans="1:8" s="41" customFormat="1" ht="15" x14ac:dyDescent="0.25">
      <c r="A476" s="38" t="s">
        <v>179</v>
      </c>
      <c r="B476" s="35" t="s">
        <v>145</v>
      </c>
      <c r="C476" s="35" t="s">
        <v>243</v>
      </c>
      <c r="D476" s="35" t="s">
        <v>375</v>
      </c>
      <c r="E476" s="35" t="s">
        <v>101</v>
      </c>
      <c r="F476" s="37">
        <f t="shared" si="106"/>
        <v>712</v>
      </c>
      <c r="G476" s="37">
        <f t="shared" si="106"/>
        <v>720</v>
      </c>
      <c r="H476" s="37">
        <f t="shared" si="106"/>
        <v>720</v>
      </c>
    </row>
    <row r="477" spans="1:8" s="41" customFormat="1" ht="26.25" x14ac:dyDescent="0.25">
      <c r="A477" s="38" t="s">
        <v>120</v>
      </c>
      <c r="B477" s="35" t="s">
        <v>145</v>
      </c>
      <c r="C477" s="35" t="s">
        <v>243</v>
      </c>
      <c r="D477" s="35" t="s">
        <v>375</v>
      </c>
      <c r="E477" s="35" t="s">
        <v>121</v>
      </c>
      <c r="F477" s="37">
        <f t="shared" si="106"/>
        <v>712</v>
      </c>
      <c r="G477" s="37">
        <f t="shared" si="106"/>
        <v>720</v>
      </c>
      <c r="H477" s="37">
        <f t="shared" si="106"/>
        <v>720</v>
      </c>
    </row>
    <row r="478" spans="1:8" s="41" customFormat="1" ht="32.25" customHeight="1" x14ac:dyDescent="0.25">
      <c r="A478" s="38" t="s">
        <v>122</v>
      </c>
      <c r="B478" s="35" t="s">
        <v>145</v>
      </c>
      <c r="C478" s="35" t="s">
        <v>243</v>
      </c>
      <c r="D478" s="35" t="s">
        <v>375</v>
      </c>
      <c r="E478" s="35" t="s">
        <v>123</v>
      </c>
      <c r="F478" s="37">
        <f>720-8</f>
        <v>712</v>
      </c>
      <c r="G478" s="37">
        <v>720</v>
      </c>
      <c r="H478" s="37">
        <v>720</v>
      </c>
    </row>
    <row r="479" spans="1:8" s="41" customFormat="1" ht="26.25" x14ac:dyDescent="0.25">
      <c r="A479" s="38" t="s">
        <v>376</v>
      </c>
      <c r="B479" s="35" t="s">
        <v>145</v>
      </c>
      <c r="C479" s="35" t="s">
        <v>243</v>
      </c>
      <c r="D479" s="35" t="s">
        <v>377</v>
      </c>
      <c r="E479" s="35" t="s">
        <v>101</v>
      </c>
      <c r="F479" s="37">
        <f t="shared" ref="F479:H481" si="107">F480</f>
        <v>50</v>
      </c>
      <c r="G479" s="37">
        <f t="shared" si="107"/>
        <v>50</v>
      </c>
      <c r="H479" s="37">
        <f t="shared" si="107"/>
        <v>50</v>
      </c>
    </row>
    <row r="480" spans="1:8" s="41" customFormat="1" ht="15" x14ac:dyDescent="0.25">
      <c r="A480" s="38" t="s">
        <v>179</v>
      </c>
      <c r="B480" s="35" t="s">
        <v>145</v>
      </c>
      <c r="C480" s="35" t="s">
        <v>243</v>
      </c>
      <c r="D480" s="35" t="s">
        <v>378</v>
      </c>
      <c r="E480" s="35" t="s">
        <v>101</v>
      </c>
      <c r="F480" s="37">
        <f t="shared" si="107"/>
        <v>50</v>
      </c>
      <c r="G480" s="37">
        <f t="shared" si="107"/>
        <v>50</v>
      </c>
      <c r="H480" s="37">
        <f t="shared" si="107"/>
        <v>50</v>
      </c>
    </row>
    <row r="481" spans="1:8" s="41" customFormat="1" ht="26.25" x14ac:dyDescent="0.25">
      <c r="A481" s="38" t="s">
        <v>120</v>
      </c>
      <c r="B481" s="35" t="s">
        <v>145</v>
      </c>
      <c r="C481" s="35" t="s">
        <v>243</v>
      </c>
      <c r="D481" s="35" t="s">
        <v>378</v>
      </c>
      <c r="E481" s="35" t="s">
        <v>121</v>
      </c>
      <c r="F481" s="37">
        <f t="shared" si="107"/>
        <v>50</v>
      </c>
      <c r="G481" s="37">
        <f t="shared" si="107"/>
        <v>50</v>
      </c>
      <c r="H481" s="37">
        <f t="shared" si="107"/>
        <v>50</v>
      </c>
    </row>
    <row r="482" spans="1:8" s="41" customFormat="1" ht="30.75" customHeight="1" x14ac:dyDescent="0.25">
      <c r="A482" s="38" t="s">
        <v>122</v>
      </c>
      <c r="B482" s="35" t="s">
        <v>145</v>
      </c>
      <c r="C482" s="35" t="s">
        <v>243</v>
      </c>
      <c r="D482" s="35" t="s">
        <v>378</v>
      </c>
      <c r="E482" s="35" t="s">
        <v>123</v>
      </c>
      <c r="F482" s="37">
        <v>50</v>
      </c>
      <c r="G482" s="37">
        <v>50</v>
      </c>
      <c r="H482" s="37">
        <v>50</v>
      </c>
    </row>
    <row r="483" spans="1:8" s="41" customFormat="1" ht="26.25" hidden="1" x14ac:dyDescent="0.25">
      <c r="A483" s="38" t="s">
        <v>379</v>
      </c>
      <c r="B483" s="35" t="s">
        <v>145</v>
      </c>
      <c r="C483" s="35" t="s">
        <v>243</v>
      </c>
      <c r="D483" s="35" t="s">
        <v>380</v>
      </c>
      <c r="E483" s="35" t="s">
        <v>101</v>
      </c>
      <c r="F483" s="37">
        <f>F485</f>
        <v>0</v>
      </c>
      <c r="G483" s="37">
        <f>G485</f>
        <v>0</v>
      </c>
      <c r="H483" s="37">
        <f>H485</f>
        <v>0</v>
      </c>
    </row>
    <row r="484" spans="1:8" s="41" customFormat="1" ht="15" hidden="1" x14ac:dyDescent="0.25">
      <c r="A484" s="38" t="s">
        <v>179</v>
      </c>
      <c r="B484" s="35" t="s">
        <v>145</v>
      </c>
      <c r="C484" s="35" t="s">
        <v>243</v>
      </c>
      <c r="D484" s="35" t="s">
        <v>381</v>
      </c>
      <c r="E484" s="35" t="s">
        <v>101</v>
      </c>
      <c r="F484" s="37">
        <f t="shared" ref="F484:H485" si="108">F485</f>
        <v>0</v>
      </c>
      <c r="G484" s="37">
        <f t="shared" si="108"/>
        <v>0</v>
      </c>
      <c r="H484" s="37">
        <f t="shared" si="108"/>
        <v>0</v>
      </c>
    </row>
    <row r="485" spans="1:8" s="41" customFormat="1" ht="26.25" hidden="1" x14ac:dyDescent="0.25">
      <c r="A485" s="38" t="s">
        <v>120</v>
      </c>
      <c r="B485" s="35" t="s">
        <v>145</v>
      </c>
      <c r="C485" s="35" t="s">
        <v>243</v>
      </c>
      <c r="D485" s="35" t="s">
        <v>381</v>
      </c>
      <c r="E485" s="35" t="s">
        <v>121</v>
      </c>
      <c r="F485" s="37">
        <f t="shared" si="108"/>
        <v>0</v>
      </c>
      <c r="G485" s="37">
        <f t="shared" si="108"/>
        <v>0</v>
      </c>
      <c r="H485" s="37">
        <f t="shared" si="108"/>
        <v>0</v>
      </c>
    </row>
    <row r="486" spans="1:8" s="41" customFormat="1" ht="39" hidden="1" x14ac:dyDescent="0.25">
      <c r="A486" s="38" t="s">
        <v>122</v>
      </c>
      <c r="B486" s="35" t="s">
        <v>145</v>
      </c>
      <c r="C486" s="35" t="s">
        <v>243</v>
      </c>
      <c r="D486" s="35" t="s">
        <v>381</v>
      </c>
      <c r="E486" s="35" t="s">
        <v>123</v>
      </c>
      <c r="F486" s="37">
        <f>50-50</f>
        <v>0</v>
      </c>
      <c r="G486" s="37">
        <f>50-50</f>
        <v>0</v>
      </c>
      <c r="H486" s="37">
        <f>50-50</f>
        <v>0</v>
      </c>
    </row>
    <row r="487" spans="1:8" s="41" customFormat="1" ht="26.25" hidden="1" x14ac:dyDescent="0.25">
      <c r="A487" s="38" t="s">
        <v>379</v>
      </c>
      <c r="B487" s="35" t="s">
        <v>145</v>
      </c>
      <c r="C487" s="35" t="s">
        <v>243</v>
      </c>
      <c r="D487" s="35" t="s">
        <v>380</v>
      </c>
      <c r="E487" s="35" t="s">
        <v>101</v>
      </c>
      <c r="F487" s="37">
        <f t="shared" ref="F487:H489" si="109">F488</f>
        <v>0</v>
      </c>
      <c r="G487" s="37">
        <f t="shared" si="109"/>
        <v>0</v>
      </c>
      <c r="H487" s="37">
        <f t="shared" si="109"/>
        <v>0</v>
      </c>
    </row>
    <row r="488" spans="1:8" s="41" customFormat="1" ht="15" hidden="1" x14ac:dyDescent="0.25">
      <c r="A488" s="38" t="s">
        <v>179</v>
      </c>
      <c r="B488" s="35" t="s">
        <v>145</v>
      </c>
      <c r="C488" s="35" t="s">
        <v>243</v>
      </c>
      <c r="D488" s="35" t="s">
        <v>381</v>
      </c>
      <c r="E488" s="35" t="s">
        <v>101</v>
      </c>
      <c r="F488" s="37">
        <f t="shared" si="109"/>
        <v>0</v>
      </c>
      <c r="G488" s="37">
        <f t="shared" si="109"/>
        <v>0</v>
      </c>
      <c r="H488" s="37">
        <f t="shared" si="109"/>
        <v>0</v>
      </c>
    </row>
    <row r="489" spans="1:8" s="41" customFormat="1" ht="26.25" hidden="1" x14ac:dyDescent="0.25">
      <c r="A489" s="38" t="s">
        <v>120</v>
      </c>
      <c r="B489" s="35" t="s">
        <v>145</v>
      </c>
      <c r="C489" s="35" t="s">
        <v>243</v>
      </c>
      <c r="D489" s="35" t="s">
        <v>381</v>
      </c>
      <c r="E489" s="35" t="s">
        <v>121</v>
      </c>
      <c r="F489" s="37">
        <f t="shared" si="109"/>
        <v>0</v>
      </c>
      <c r="G489" s="37">
        <f t="shared" si="109"/>
        <v>0</v>
      </c>
      <c r="H489" s="37">
        <f t="shared" si="109"/>
        <v>0</v>
      </c>
    </row>
    <row r="490" spans="1:8" s="41" customFormat="1" ht="39" hidden="1" x14ac:dyDescent="0.25">
      <c r="A490" s="38" t="s">
        <v>122</v>
      </c>
      <c r="B490" s="35" t="s">
        <v>145</v>
      </c>
      <c r="C490" s="35" t="s">
        <v>243</v>
      </c>
      <c r="D490" s="35" t="s">
        <v>381</v>
      </c>
      <c r="E490" s="35" t="s">
        <v>123</v>
      </c>
      <c r="F490" s="37">
        <f>50-8.6-41.4</f>
        <v>0</v>
      </c>
      <c r="G490" s="37">
        <f>50-8.6-41.4</f>
        <v>0</v>
      </c>
      <c r="H490" s="37">
        <f>50-8.6-41.4</f>
        <v>0</v>
      </c>
    </row>
    <row r="491" spans="1:8" s="41" customFormat="1" ht="39" hidden="1" x14ac:dyDescent="0.25">
      <c r="A491" s="38" t="s">
        <v>359</v>
      </c>
      <c r="B491" s="35" t="s">
        <v>145</v>
      </c>
      <c r="C491" s="35" t="s">
        <v>243</v>
      </c>
      <c r="D491" s="35" t="s">
        <v>211</v>
      </c>
      <c r="E491" s="35" t="s">
        <v>101</v>
      </c>
      <c r="F491" s="37">
        <f t="shared" ref="F491:H494" si="110">F492</f>
        <v>0</v>
      </c>
      <c r="G491" s="37">
        <f t="shared" si="110"/>
        <v>0</v>
      </c>
      <c r="H491" s="37">
        <f t="shared" si="110"/>
        <v>0</v>
      </c>
    </row>
    <row r="492" spans="1:8" s="41" customFormat="1" ht="26.25" hidden="1" x14ac:dyDescent="0.25">
      <c r="A492" s="38" t="s">
        <v>220</v>
      </c>
      <c r="B492" s="35" t="s">
        <v>145</v>
      </c>
      <c r="C492" s="35" t="s">
        <v>243</v>
      </c>
      <c r="D492" s="35" t="s">
        <v>221</v>
      </c>
      <c r="E492" s="35" t="s">
        <v>101</v>
      </c>
      <c r="F492" s="37">
        <f t="shared" si="110"/>
        <v>0</v>
      </c>
      <c r="G492" s="37">
        <f t="shared" si="110"/>
        <v>0</v>
      </c>
      <c r="H492" s="37">
        <f t="shared" si="110"/>
        <v>0</v>
      </c>
    </row>
    <row r="493" spans="1:8" s="41" customFormat="1" ht="15" hidden="1" x14ac:dyDescent="0.25">
      <c r="A493" s="38" t="s">
        <v>179</v>
      </c>
      <c r="B493" s="35" t="s">
        <v>145</v>
      </c>
      <c r="C493" s="35" t="s">
        <v>243</v>
      </c>
      <c r="D493" s="35" t="s">
        <v>222</v>
      </c>
      <c r="E493" s="35" t="s">
        <v>101</v>
      </c>
      <c r="F493" s="37">
        <f t="shared" si="110"/>
        <v>0</v>
      </c>
      <c r="G493" s="37">
        <f t="shared" si="110"/>
        <v>0</v>
      </c>
      <c r="H493" s="37">
        <f t="shared" si="110"/>
        <v>0</v>
      </c>
    </row>
    <row r="494" spans="1:8" s="41" customFormat="1" ht="26.25" hidden="1" x14ac:dyDescent="0.25">
      <c r="A494" s="38" t="s">
        <v>120</v>
      </c>
      <c r="B494" s="35" t="s">
        <v>145</v>
      </c>
      <c r="C494" s="35" t="s">
        <v>243</v>
      </c>
      <c r="D494" s="35" t="s">
        <v>222</v>
      </c>
      <c r="E494" s="35" t="s">
        <v>121</v>
      </c>
      <c r="F494" s="37">
        <f t="shared" si="110"/>
        <v>0</v>
      </c>
      <c r="G494" s="37">
        <f t="shared" si="110"/>
        <v>0</v>
      </c>
      <c r="H494" s="37">
        <f t="shared" si="110"/>
        <v>0</v>
      </c>
    </row>
    <row r="495" spans="1:8" s="41" customFormat="1" ht="39" hidden="1" x14ac:dyDescent="0.25">
      <c r="A495" s="38" t="s">
        <v>122</v>
      </c>
      <c r="B495" s="35" t="s">
        <v>145</v>
      </c>
      <c r="C495" s="35" t="s">
        <v>243</v>
      </c>
      <c r="D495" s="35" t="s">
        <v>222</v>
      </c>
      <c r="E495" s="35" t="s">
        <v>123</v>
      </c>
      <c r="F495" s="37">
        <v>0</v>
      </c>
      <c r="G495" s="37">
        <v>0</v>
      </c>
      <c r="H495" s="37">
        <v>0</v>
      </c>
    </row>
    <row r="496" spans="1:8" s="41" customFormat="1" ht="39" hidden="1" x14ac:dyDescent="0.25">
      <c r="A496" s="38" t="s">
        <v>382</v>
      </c>
      <c r="B496" s="35" t="s">
        <v>145</v>
      </c>
      <c r="C496" s="35" t="s">
        <v>243</v>
      </c>
      <c r="D496" s="35" t="s">
        <v>383</v>
      </c>
      <c r="E496" s="35" t="s">
        <v>101</v>
      </c>
      <c r="F496" s="37">
        <f t="shared" ref="F496:H498" si="111">F497</f>
        <v>0</v>
      </c>
      <c r="G496" s="37">
        <f t="shared" si="111"/>
        <v>0</v>
      </c>
      <c r="H496" s="37">
        <f t="shared" si="111"/>
        <v>0</v>
      </c>
    </row>
    <row r="497" spans="1:8" s="41" customFormat="1" ht="15" hidden="1" x14ac:dyDescent="0.25">
      <c r="A497" s="38" t="s">
        <v>179</v>
      </c>
      <c r="B497" s="35" t="s">
        <v>145</v>
      </c>
      <c r="C497" s="35" t="s">
        <v>243</v>
      </c>
      <c r="D497" s="35" t="s">
        <v>384</v>
      </c>
      <c r="E497" s="35" t="s">
        <v>101</v>
      </c>
      <c r="F497" s="37">
        <f t="shared" si="111"/>
        <v>0</v>
      </c>
      <c r="G497" s="37">
        <f t="shared" si="111"/>
        <v>0</v>
      </c>
      <c r="H497" s="37">
        <f t="shared" si="111"/>
        <v>0</v>
      </c>
    </row>
    <row r="498" spans="1:8" s="41" customFormat="1" ht="39" hidden="1" x14ac:dyDescent="0.25">
      <c r="A498" s="38" t="s">
        <v>226</v>
      </c>
      <c r="B498" s="35" t="s">
        <v>145</v>
      </c>
      <c r="C498" s="35" t="s">
        <v>243</v>
      </c>
      <c r="D498" s="35" t="s">
        <v>384</v>
      </c>
      <c r="E498" s="35" t="s">
        <v>227</v>
      </c>
      <c r="F498" s="37">
        <f t="shared" si="111"/>
        <v>0</v>
      </c>
      <c r="G498" s="37">
        <f t="shared" si="111"/>
        <v>0</v>
      </c>
      <c r="H498" s="37">
        <f t="shared" si="111"/>
        <v>0</v>
      </c>
    </row>
    <row r="499" spans="1:8" s="41" customFormat="1" ht="15" hidden="1" x14ac:dyDescent="0.25">
      <c r="A499" s="38" t="s">
        <v>228</v>
      </c>
      <c r="B499" s="35" t="s">
        <v>145</v>
      </c>
      <c r="C499" s="35" t="s">
        <v>243</v>
      </c>
      <c r="D499" s="35" t="s">
        <v>384</v>
      </c>
      <c r="E499" s="35" t="s">
        <v>229</v>
      </c>
      <c r="F499" s="37"/>
      <c r="G499" s="37"/>
      <c r="H499" s="37"/>
    </row>
    <row r="500" spans="1:8" s="41" customFormat="1" ht="26.25" hidden="1" x14ac:dyDescent="0.25">
      <c r="A500" s="38" t="s">
        <v>385</v>
      </c>
      <c r="B500" s="35" t="s">
        <v>145</v>
      </c>
      <c r="C500" s="35" t="s">
        <v>145</v>
      </c>
      <c r="D500" s="35" t="s">
        <v>100</v>
      </c>
      <c r="E500" s="35" t="s">
        <v>101</v>
      </c>
      <c r="F500" s="37">
        <f t="shared" ref="F500:H504" si="112">F501</f>
        <v>0</v>
      </c>
      <c r="G500" s="37">
        <f t="shared" si="112"/>
        <v>0</v>
      </c>
      <c r="H500" s="37">
        <f t="shared" si="112"/>
        <v>0</v>
      </c>
    </row>
    <row r="501" spans="1:8" s="41" customFormat="1" ht="39" hidden="1" x14ac:dyDescent="0.25">
      <c r="A501" s="38" t="s">
        <v>386</v>
      </c>
      <c r="B501" s="35" t="s">
        <v>145</v>
      </c>
      <c r="C501" s="35" t="s">
        <v>145</v>
      </c>
      <c r="D501" s="35" t="s">
        <v>211</v>
      </c>
      <c r="E501" s="35" t="s">
        <v>101</v>
      </c>
      <c r="F501" s="37">
        <f t="shared" si="112"/>
        <v>0</v>
      </c>
      <c r="G501" s="37">
        <f t="shared" si="112"/>
        <v>0</v>
      </c>
      <c r="H501" s="37">
        <f t="shared" si="112"/>
        <v>0</v>
      </c>
    </row>
    <row r="502" spans="1:8" s="41" customFormat="1" ht="26.25" hidden="1" x14ac:dyDescent="0.25">
      <c r="A502" s="38" t="s">
        <v>220</v>
      </c>
      <c r="B502" s="35" t="s">
        <v>145</v>
      </c>
      <c r="C502" s="35" t="s">
        <v>145</v>
      </c>
      <c r="D502" s="35" t="s">
        <v>221</v>
      </c>
      <c r="E502" s="35" t="s">
        <v>101</v>
      </c>
      <c r="F502" s="37">
        <f t="shared" si="112"/>
        <v>0</v>
      </c>
      <c r="G502" s="37">
        <f t="shared" si="112"/>
        <v>0</v>
      </c>
      <c r="H502" s="37">
        <f t="shared" si="112"/>
        <v>0</v>
      </c>
    </row>
    <row r="503" spans="1:8" s="41" customFormat="1" ht="15" hidden="1" x14ac:dyDescent="0.25">
      <c r="A503" s="38" t="s">
        <v>179</v>
      </c>
      <c r="B503" s="35" t="s">
        <v>145</v>
      </c>
      <c r="C503" s="35" t="s">
        <v>145</v>
      </c>
      <c r="D503" s="35" t="s">
        <v>222</v>
      </c>
      <c r="E503" s="35" t="s">
        <v>101</v>
      </c>
      <c r="F503" s="37">
        <f t="shared" si="112"/>
        <v>0</v>
      </c>
      <c r="G503" s="37">
        <f t="shared" si="112"/>
        <v>0</v>
      </c>
      <c r="H503" s="37">
        <f t="shared" si="112"/>
        <v>0</v>
      </c>
    </row>
    <row r="504" spans="1:8" s="41" customFormat="1" ht="26.25" hidden="1" x14ac:dyDescent="0.25">
      <c r="A504" s="38" t="s">
        <v>120</v>
      </c>
      <c r="B504" s="35" t="s">
        <v>145</v>
      </c>
      <c r="C504" s="35" t="s">
        <v>145</v>
      </c>
      <c r="D504" s="35" t="s">
        <v>222</v>
      </c>
      <c r="E504" s="35" t="s">
        <v>121</v>
      </c>
      <c r="F504" s="37">
        <f t="shared" si="112"/>
        <v>0</v>
      </c>
      <c r="G504" s="37">
        <f t="shared" si="112"/>
        <v>0</v>
      </c>
      <c r="H504" s="37">
        <f t="shared" si="112"/>
        <v>0</v>
      </c>
    </row>
    <row r="505" spans="1:8" s="41" customFormat="1" ht="39" hidden="1" x14ac:dyDescent="0.25">
      <c r="A505" s="38" t="s">
        <v>122</v>
      </c>
      <c r="B505" s="35" t="s">
        <v>145</v>
      </c>
      <c r="C505" s="35" t="s">
        <v>145</v>
      </c>
      <c r="D505" s="35" t="s">
        <v>222</v>
      </c>
      <c r="E505" s="35" t="s">
        <v>123</v>
      </c>
      <c r="F505" s="37"/>
      <c r="G505" s="37"/>
      <c r="H505" s="37"/>
    </row>
    <row r="506" spans="1:8" s="40" customFormat="1" ht="14.25" x14ac:dyDescent="0.2">
      <c r="A506" s="54" t="s">
        <v>387</v>
      </c>
      <c r="B506" s="33" t="s">
        <v>158</v>
      </c>
      <c r="C506" s="33" t="s">
        <v>99</v>
      </c>
      <c r="D506" s="33" t="s">
        <v>100</v>
      </c>
      <c r="E506" s="33" t="s">
        <v>101</v>
      </c>
      <c r="F506" s="34">
        <f>F507+F536+F588+F623+F629</f>
        <v>53313.9</v>
      </c>
      <c r="G506" s="34">
        <f>G507+G536+G588+G623+G629</f>
        <v>39692.5</v>
      </c>
      <c r="H506" s="34">
        <f>H507+H536+H588+H623+H629</f>
        <v>40896.6</v>
      </c>
    </row>
    <row r="507" spans="1:8" s="40" customFormat="1" ht="15" x14ac:dyDescent="0.25">
      <c r="A507" s="38" t="s">
        <v>388</v>
      </c>
      <c r="B507" s="35" t="s">
        <v>158</v>
      </c>
      <c r="C507" s="35" t="s">
        <v>98</v>
      </c>
      <c r="D507" s="35" t="s">
        <v>100</v>
      </c>
      <c r="E507" s="35" t="s">
        <v>101</v>
      </c>
      <c r="F507" s="37">
        <f>F508+F513</f>
        <v>22534.500000000004</v>
      </c>
      <c r="G507" s="37">
        <f>G508+G513</f>
        <v>16821.900000000001</v>
      </c>
      <c r="H507" s="37">
        <f>H508+H513</f>
        <v>17474.300000000003</v>
      </c>
    </row>
    <row r="508" spans="1:8" s="40" customFormat="1" ht="39" hidden="1" x14ac:dyDescent="0.25">
      <c r="A508" s="38" t="s">
        <v>389</v>
      </c>
      <c r="B508" s="35" t="s">
        <v>158</v>
      </c>
      <c r="C508" s="35" t="s">
        <v>98</v>
      </c>
      <c r="D508" s="35" t="s">
        <v>390</v>
      </c>
      <c r="E508" s="35" t="s">
        <v>101</v>
      </c>
      <c r="F508" s="37">
        <f t="shared" ref="F508:H511" si="113">F509</f>
        <v>0</v>
      </c>
      <c r="G508" s="37">
        <f t="shared" si="113"/>
        <v>0</v>
      </c>
      <c r="H508" s="37">
        <f t="shared" si="113"/>
        <v>0</v>
      </c>
    </row>
    <row r="509" spans="1:8" s="40" customFormat="1" ht="51.75" hidden="1" x14ac:dyDescent="0.25">
      <c r="A509" s="61" t="s">
        <v>391</v>
      </c>
      <c r="B509" s="42" t="s">
        <v>158</v>
      </c>
      <c r="C509" s="42" t="s">
        <v>98</v>
      </c>
      <c r="D509" s="42" t="s">
        <v>392</v>
      </c>
      <c r="E509" s="42" t="s">
        <v>101</v>
      </c>
      <c r="F509" s="43">
        <f t="shared" si="113"/>
        <v>0</v>
      </c>
      <c r="G509" s="43">
        <f t="shared" si="113"/>
        <v>0</v>
      </c>
      <c r="H509" s="43">
        <f t="shared" si="113"/>
        <v>0</v>
      </c>
    </row>
    <row r="510" spans="1:8" s="40" customFormat="1" ht="15" hidden="1" x14ac:dyDescent="0.25">
      <c r="A510" s="61" t="s">
        <v>179</v>
      </c>
      <c r="B510" s="42" t="s">
        <v>158</v>
      </c>
      <c r="C510" s="42" t="s">
        <v>98</v>
      </c>
      <c r="D510" s="42" t="s">
        <v>393</v>
      </c>
      <c r="E510" s="42" t="s">
        <v>101</v>
      </c>
      <c r="F510" s="43">
        <f t="shared" si="113"/>
        <v>0</v>
      </c>
      <c r="G510" s="43">
        <f t="shared" si="113"/>
        <v>0</v>
      </c>
      <c r="H510" s="43">
        <f t="shared" si="113"/>
        <v>0</v>
      </c>
    </row>
    <row r="511" spans="1:8" s="40" customFormat="1" ht="39" hidden="1" x14ac:dyDescent="0.25">
      <c r="A511" s="61" t="s">
        <v>394</v>
      </c>
      <c r="B511" s="42" t="s">
        <v>158</v>
      </c>
      <c r="C511" s="42" t="s">
        <v>98</v>
      </c>
      <c r="D511" s="42" t="s">
        <v>393</v>
      </c>
      <c r="E511" s="42" t="s">
        <v>395</v>
      </c>
      <c r="F511" s="43">
        <f t="shared" si="113"/>
        <v>0</v>
      </c>
      <c r="G511" s="43">
        <f t="shared" si="113"/>
        <v>0</v>
      </c>
      <c r="H511" s="43">
        <f t="shared" si="113"/>
        <v>0</v>
      </c>
    </row>
    <row r="512" spans="1:8" s="40" customFormat="1" ht="15" hidden="1" x14ac:dyDescent="0.25">
      <c r="A512" s="61" t="s">
        <v>396</v>
      </c>
      <c r="B512" s="42" t="s">
        <v>158</v>
      </c>
      <c r="C512" s="42" t="s">
        <v>98</v>
      </c>
      <c r="D512" s="42" t="s">
        <v>393</v>
      </c>
      <c r="E512" s="42" t="s">
        <v>397</v>
      </c>
      <c r="F512" s="43">
        <f>63.1-63.1</f>
        <v>0</v>
      </c>
      <c r="G512" s="43">
        <f>63.1-63.1</f>
        <v>0</v>
      </c>
      <c r="H512" s="43">
        <f>63.1-63.1</f>
        <v>0</v>
      </c>
    </row>
    <row r="513" spans="1:8" s="40" customFormat="1" ht="39" x14ac:dyDescent="0.25">
      <c r="A513" s="38" t="s">
        <v>398</v>
      </c>
      <c r="B513" s="35" t="s">
        <v>158</v>
      </c>
      <c r="C513" s="35" t="s">
        <v>98</v>
      </c>
      <c r="D513" s="35" t="s">
        <v>399</v>
      </c>
      <c r="E513" s="35" t="s">
        <v>101</v>
      </c>
      <c r="F513" s="37">
        <f>F514</f>
        <v>22534.500000000004</v>
      </c>
      <c r="G513" s="37">
        <f>G514</f>
        <v>16821.900000000001</v>
      </c>
      <c r="H513" s="37">
        <f>H514</f>
        <v>17474.300000000003</v>
      </c>
    </row>
    <row r="514" spans="1:8" s="40" customFormat="1" ht="55.5" customHeight="1" x14ac:dyDescent="0.25">
      <c r="A514" s="38" t="s">
        <v>400</v>
      </c>
      <c r="B514" s="35" t="s">
        <v>158</v>
      </c>
      <c r="C514" s="35" t="s">
        <v>98</v>
      </c>
      <c r="D514" s="35" t="s">
        <v>401</v>
      </c>
      <c r="E514" s="35" t="s">
        <v>101</v>
      </c>
      <c r="F514" s="37">
        <f>F515+F524+F527+F530+F518+F521+F533</f>
        <v>22534.500000000004</v>
      </c>
      <c r="G514" s="37">
        <f t="shared" ref="G514:H514" si="114">G515+G524+G527+G530+G518+G521</f>
        <v>16821.900000000001</v>
      </c>
      <c r="H514" s="37">
        <f t="shared" si="114"/>
        <v>17474.300000000003</v>
      </c>
    </row>
    <row r="515" spans="1:8" s="40" customFormat="1" ht="43.5" customHeight="1" x14ac:dyDescent="0.25">
      <c r="A515" s="38" t="s">
        <v>402</v>
      </c>
      <c r="B515" s="35" t="s">
        <v>158</v>
      </c>
      <c r="C515" s="35" t="s">
        <v>98</v>
      </c>
      <c r="D515" s="35" t="s">
        <v>403</v>
      </c>
      <c r="E515" s="35" t="s">
        <v>101</v>
      </c>
      <c r="F515" s="37">
        <f t="shared" ref="F515:H516" si="115">F516</f>
        <v>8905.6000000000022</v>
      </c>
      <c r="G515" s="37">
        <f t="shared" si="115"/>
        <v>8985</v>
      </c>
      <c r="H515" s="37">
        <f t="shared" si="115"/>
        <v>9231.9000000000015</v>
      </c>
    </row>
    <row r="516" spans="1:8" s="40" customFormat="1" ht="31.5" customHeight="1" x14ac:dyDescent="0.25">
      <c r="A516" s="38" t="s">
        <v>394</v>
      </c>
      <c r="B516" s="35" t="s">
        <v>158</v>
      </c>
      <c r="C516" s="35" t="s">
        <v>98</v>
      </c>
      <c r="D516" s="35" t="s">
        <v>403</v>
      </c>
      <c r="E516" s="35" t="s">
        <v>395</v>
      </c>
      <c r="F516" s="37">
        <f t="shared" si="115"/>
        <v>8905.6000000000022</v>
      </c>
      <c r="G516" s="37">
        <f t="shared" si="115"/>
        <v>8985</v>
      </c>
      <c r="H516" s="37">
        <f t="shared" si="115"/>
        <v>9231.9000000000015</v>
      </c>
    </row>
    <row r="517" spans="1:8" s="40" customFormat="1" ht="17.25" customHeight="1" x14ac:dyDescent="0.25">
      <c r="A517" s="38" t="s">
        <v>396</v>
      </c>
      <c r="B517" s="35" t="s">
        <v>158</v>
      </c>
      <c r="C517" s="35" t="s">
        <v>98</v>
      </c>
      <c r="D517" s="35" t="s">
        <v>403</v>
      </c>
      <c r="E517" s="35" t="s">
        <v>397</v>
      </c>
      <c r="F517" s="37">
        <f>9800-16.3-728.8-149.3</f>
        <v>8905.6000000000022</v>
      </c>
      <c r="G517" s="37">
        <f>10349.1-1364.1</f>
        <v>8985</v>
      </c>
      <c r="H517" s="37">
        <f>10643.7-1411.8</f>
        <v>9231.9000000000015</v>
      </c>
    </row>
    <row r="518" spans="1:8" s="40" customFormat="1" ht="30.75" customHeight="1" x14ac:dyDescent="0.25">
      <c r="A518" s="38" t="s">
        <v>593</v>
      </c>
      <c r="B518" s="35" t="s">
        <v>158</v>
      </c>
      <c r="C518" s="35" t="s">
        <v>98</v>
      </c>
      <c r="D518" s="35" t="s">
        <v>596</v>
      </c>
      <c r="E518" s="35" t="s">
        <v>101</v>
      </c>
      <c r="F518" s="37">
        <f>F519</f>
        <v>752.9</v>
      </c>
      <c r="G518" s="37">
        <f t="shared" ref="G518:H518" si="116">G519</f>
        <v>0</v>
      </c>
      <c r="H518" s="37">
        <f t="shared" si="116"/>
        <v>0</v>
      </c>
    </row>
    <row r="519" spans="1:8" s="40" customFormat="1" ht="28.5" customHeight="1" x14ac:dyDescent="0.25">
      <c r="A519" s="38" t="s">
        <v>394</v>
      </c>
      <c r="B519" s="35" t="s">
        <v>158</v>
      </c>
      <c r="C519" s="35" t="s">
        <v>98</v>
      </c>
      <c r="D519" s="35" t="s">
        <v>596</v>
      </c>
      <c r="E519" s="35" t="s">
        <v>395</v>
      </c>
      <c r="F519" s="37">
        <f>F520</f>
        <v>752.9</v>
      </c>
      <c r="G519" s="37">
        <f t="shared" ref="G519:H519" si="117">G520</f>
        <v>0</v>
      </c>
      <c r="H519" s="37">
        <f t="shared" si="117"/>
        <v>0</v>
      </c>
    </row>
    <row r="520" spans="1:8" s="40" customFormat="1" ht="17.25" customHeight="1" x14ac:dyDescent="0.25">
      <c r="A520" s="38" t="s">
        <v>396</v>
      </c>
      <c r="B520" s="35" t="s">
        <v>158</v>
      </c>
      <c r="C520" s="35" t="s">
        <v>98</v>
      </c>
      <c r="D520" s="35" t="s">
        <v>596</v>
      </c>
      <c r="E520" s="35" t="s">
        <v>397</v>
      </c>
      <c r="F520" s="37">
        <f>292.9+460</f>
        <v>752.9</v>
      </c>
      <c r="G520" s="37">
        <v>0</v>
      </c>
      <c r="H520" s="37">
        <v>0</v>
      </c>
    </row>
    <row r="521" spans="1:8" s="40" customFormat="1" ht="45" customHeight="1" x14ac:dyDescent="0.25">
      <c r="A521" s="38" t="s">
        <v>591</v>
      </c>
      <c r="B521" s="35" t="s">
        <v>158</v>
      </c>
      <c r="C521" s="35" t="s">
        <v>98</v>
      </c>
      <c r="D521" s="35" t="s">
        <v>602</v>
      </c>
      <c r="E521" s="35" t="s">
        <v>101</v>
      </c>
      <c r="F521" s="37">
        <f>F522</f>
        <v>39.700000000000003</v>
      </c>
      <c r="G521" s="37">
        <f t="shared" ref="G521:H521" si="118">G522</f>
        <v>0</v>
      </c>
      <c r="H521" s="37">
        <f t="shared" si="118"/>
        <v>0</v>
      </c>
    </row>
    <row r="522" spans="1:8" s="40" customFormat="1" ht="32.25" customHeight="1" x14ac:dyDescent="0.25">
      <c r="A522" s="38" t="s">
        <v>394</v>
      </c>
      <c r="B522" s="35" t="s">
        <v>158</v>
      </c>
      <c r="C522" s="35" t="s">
        <v>98</v>
      </c>
      <c r="D522" s="35" t="s">
        <v>602</v>
      </c>
      <c r="E522" s="35" t="s">
        <v>395</v>
      </c>
      <c r="F522" s="37">
        <f>F523</f>
        <v>39.700000000000003</v>
      </c>
      <c r="G522" s="37">
        <f t="shared" ref="G522:H522" si="119">G523</f>
        <v>0</v>
      </c>
      <c r="H522" s="37">
        <f t="shared" si="119"/>
        <v>0</v>
      </c>
    </row>
    <row r="523" spans="1:8" s="40" customFormat="1" ht="17.25" customHeight="1" x14ac:dyDescent="0.25">
      <c r="A523" s="38" t="s">
        <v>396</v>
      </c>
      <c r="B523" s="35" t="s">
        <v>158</v>
      </c>
      <c r="C523" s="35" t="s">
        <v>98</v>
      </c>
      <c r="D523" s="35" t="s">
        <v>602</v>
      </c>
      <c r="E523" s="35" t="s">
        <v>397</v>
      </c>
      <c r="F523" s="37">
        <f>16.3+23.4</f>
        <v>39.700000000000003</v>
      </c>
      <c r="G523" s="37">
        <v>0</v>
      </c>
      <c r="H523" s="37">
        <v>0</v>
      </c>
    </row>
    <row r="524" spans="1:8" s="40" customFormat="1" ht="64.5" x14ac:dyDescent="0.25">
      <c r="A524" s="38" t="s">
        <v>404</v>
      </c>
      <c r="B524" s="35" t="s">
        <v>158</v>
      </c>
      <c r="C524" s="35" t="s">
        <v>98</v>
      </c>
      <c r="D524" s="35" t="s">
        <v>405</v>
      </c>
      <c r="E524" s="35" t="s">
        <v>101</v>
      </c>
      <c r="F524" s="37">
        <f t="shared" ref="F524:H525" si="120">F525</f>
        <v>88</v>
      </c>
      <c r="G524" s="37">
        <f t="shared" si="120"/>
        <v>88</v>
      </c>
      <c r="H524" s="37">
        <f t="shared" si="120"/>
        <v>88</v>
      </c>
    </row>
    <row r="525" spans="1:8" s="40" customFormat="1" ht="30.75" customHeight="1" x14ac:dyDescent="0.25">
      <c r="A525" s="38" t="s">
        <v>394</v>
      </c>
      <c r="B525" s="35" t="s">
        <v>158</v>
      </c>
      <c r="C525" s="35" t="s">
        <v>98</v>
      </c>
      <c r="D525" s="35" t="s">
        <v>405</v>
      </c>
      <c r="E525" s="35" t="s">
        <v>395</v>
      </c>
      <c r="F525" s="37">
        <f t="shared" si="120"/>
        <v>88</v>
      </c>
      <c r="G525" s="37">
        <f t="shared" si="120"/>
        <v>88</v>
      </c>
      <c r="H525" s="37">
        <f t="shared" si="120"/>
        <v>88</v>
      </c>
    </row>
    <row r="526" spans="1:8" s="40" customFormat="1" ht="19.5" customHeight="1" x14ac:dyDescent="0.25">
      <c r="A526" s="38" t="s">
        <v>396</v>
      </c>
      <c r="B526" s="35" t="s">
        <v>158</v>
      </c>
      <c r="C526" s="35" t="s">
        <v>98</v>
      </c>
      <c r="D526" s="35" t="s">
        <v>405</v>
      </c>
      <c r="E526" s="35" t="s">
        <v>397</v>
      </c>
      <c r="F526" s="37">
        <v>88</v>
      </c>
      <c r="G526" s="37">
        <v>88</v>
      </c>
      <c r="H526" s="37">
        <v>88</v>
      </c>
    </row>
    <row r="527" spans="1:8" s="40" customFormat="1" ht="141" x14ac:dyDescent="0.25">
      <c r="A527" s="38" t="s">
        <v>406</v>
      </c>
      <c r="B527" s="35" t="s">
        <v>158</v>
      </c>
      <c r="C527" s="35" t="s">
        <v>98</v>
      </c>
      <c r="D527" s="35" t="s">
        <v>407</v>
      </c>
      <c r="E527" s="35" t="s">
        <v>101</v>
      </c>
      <c r="F527" s="37">
        <f t="shared" ref="F527:H528" si="121">F528</f>
        <v>48</v>
      </c>
      <c r="G527" s="37">
        <f t="shared" si="121"/>
        <v>48</v>
      </c>
      <c r="H527" s="37">
        <f t="shared" si="121"/>
        <v>49.6</v>
      </c>
    </row>
    <row r="528" spans="1:8" s="40" customFormat="1" ht="39" x14ac:dyDescent="0.25">
      <c r="A528" s="38" t="s">
        <v>394</v>
      </c>
      <c r="B528" s="35" t="s">
        <v>158</v>
      </c>
      <c r="C528" s="35" t="s">
        <v>98</v>
      </c>
      <c r="D528" s="35" t="s">
        <v>407</v>
      </c>
      <c r="E528" s="35" t="s">
        <v>395</v>
      </c>
      <c r="F528" s="37">
        <f t="shared" si="121"/>
        <v>48</v>
      </c>
      <c r="G528" s="37">
        <f t="shared" si="121"/>
        <v>48</v>
      </c>
      <c r="H528" s="37">
        <f t="shared" si="121"/>
        <v>49.6</v>
      </c>
    </row>
    <row r="529" spans="1:8" s="40" customFormat="1" ht="15" x14ac:dyDescent="0.25">
      <c r="A529" s="38" t="s">
        <v>396</v>
      </c>
      <c r="B529" s="35" t="s">
        <v>158</v>
      </c>
      <c r="C529" s="35" t="s">
        <v>98</v>
      </c>
      <c r="D529" s="35" t="s">
        <v>407</v>
      </c>
      <c r="E529" s="35" t="s">
        <v>397</v>
      </c>
      <c r="F529" s="37">
        <f>46.4+1.6</f>
        <v>48</v>
      </c>
      <c r="G529" s="37">
        <v>48</v>
      </c>
      <c r="H529" s="37">
        <v>49.6</v>
      </c>
    </row>
    <row r="530" spans="1:8" s="40" customFormat="1" ht="39" x14ac:dyDescent="0.25">
      <c r="A530" s="38" t="s">
        <v>408</v>
      </c>
      <c r="B530" s="35" t="s">
        <v>158</v>
      </c>
      <c r="C530" s="35" t="s">
        <v>98</v>
      </c>
      <c r="D530" s="35" t="s">
        <v>409</v>
      </c>
      <c r="E530" s="35" t="s">
        <v>101</v>
      </c>
      <c r="F530" s="37">
        <f t="shared" ref="F530:H531" si="122">F531</f>
        <v>11358.2</v>
      </c>
      <c r="G530" s="37">
        <f t="shared" si="122"/>
        <v>7700.9</v>
      </c>
      <c r="H530" s="37">
        <f t="shared" si="122"/>
        <v>8104.8</v>
      </c>
    </row>
    <row r="531" spans="1:8" s="40" customFormat="1" ht="29.25" customHeight="1" x14ac:dyDescent="0.25">
      <c r="A531" s="38" t="s">
        <v>394</v>
      </c>
      <c r="B531" s="35" t="s">
        <v>158</v>
      </c>
      <c r="C531" s="35" t="s">
        <v>98</v>
      </c>
      <c r="D531" s="35" t="s">
        <v>409</v>
      </c>
      <c r="E531" s="35" t="s">
        <v>395</v>
      </c>
      <c r="F531" s="37">
        <f t="shared" si="122"/>
        <v>11358.2</v>
      </c>
      <c r="G531" s="37">
        <f t="shared" si="122"/>
        <v>7700.9</v>
      </c>
      <c r="H531" s="37">
        <f t="shared" si="122"/>
        <v>8104.8</v>
      </c>
    </row>
    <row r="532" spans="1:8" s="40" customFormat="1" ht="18" customHeight="1" x14ac:dyDescent="0.25">
      <c r="A532" s="38" t="s">
        <v>396</v>
      </c>
      <c r="B532" s="35" t="s">
        <v>158</v>
      </c>
      <c r="C532" s="35" t="s">
        <v>98</v>
      </c>
      <c r="D532" s="35" t="s">
        <v>409</v>
      </c>
      <c r="E532" s="35" t="s">
        <v>397</v>
      </c>
      <c r="F532" s="37">
        <f>7617.1+2060+1681.1</f>
        <v>11358.2</v>
      </c>
      <c r="G532" s="37">
        <v>7700.9</v>
      </c>
      <c r="H532" s="37">
        <v>8104.8</v>
      </c>
    </row>
    <row r="533" spans="1:8" s="40" customFormat="1" ht="47.25" customHeight="1" x14ac:dyDescent="0.25">
      <c r="A533" s="38" t="s">
        <v>669</v>
      </c>
      <c r="B533" s="35" t="s">
        <v>158</v>
      </c>
      <c r="C533" s="35" t="s">
        <v>98</v>
      </c>
      <c r="D533" s="35" t="s">
        <v>684</v>
      </c>
      <c r="E533" s="35" t="s">
        <v>101</v>
      </c>
      <c r="F533" s="37">
        <f>F534</f>
        <v>1342.1</v>
      </c>
      <c r="G533" s="37">
        <v>0</v>
      </c>
      <c r="H533" s="37">
        <v>0</v>
      </c>
    </row>
    <row r="534" spans="1:8" s="40" customFormat="1" ht="28.5" customHeight="1" x14ac:dyDescent="0.25">
      <c r="A534" s="38" t="s">
        <v>394</v>
      </c>
      <c r="B534" s="35" t="s">
        <v>158</v>
      </c>
      <c r="C534" s="35" t="s">
        <v>98</v>
      </c>
      <c r="D534" s="35" t="s">
        <v>684</v>
      </c>
      <c r="E534" s="35" t="s">
        <v>395</v>
      </c>
      <c r="F534" s="37">
        <f>F535</f>
        <v>1342.1</v>
      </c>
      <c r="G534" s="37">
        <v>0</v>
      </c>
      <c r="H534" s="37">
        <v>0</v>
      </c>
    </row>
    <row r="535" spans="1:8" s="40" customFormat="1" ht="18" customHeight="1" x14ac:dyDescent="0.25">
      <c r="A535" s="38" t="s">
        <v>396</v>
      </c>
      <c r="B535" s="35" t="s">
        <v>158</v>
      </c>
      <c r="C535" s="35" t="s">
        <v>98</v>
      </c>
      <c r="D535" s="35" t="s">
        <v>684</v>
      </c>
      <c r="E535" s="35" t="s">
        <v>397</v>
      </c>
      <c r="F535" s="37">
        <v>1342.1</v>
      </c>
      <c r="G535" s="37">
        <v>0</v>
      </c>
      <c r="H535" s="37">
        <v>0</v>
      </c>
    </row>
    <row r="536" spans="1:8" s="40" customFormat="1" ht="19.5" customHeight="1" x14ac:dyDescent="0.25">
      <c r="A536" s="38" t="s">
        <v>410</v>
      </c>
      <c r="B536" s="35" t="s">
        <v>158</v>
      </c>
      <c r="C536" s="35" t="s">
        <v>103</v>
      </c>
      <c r="D536" s="35" t="s">
        <v>100</v>
      </c>
      <c r="E536" s="35" t="s">
        <v>101</v>
      </c>
      <c r="F536" s="37">
        <f>F537+F565</f>
        <v>27128.399999999998</v>
      </c>
      <c r="G536" s="37">
        <f>G537+G565</f>
        <v>19874.900000000001</v>
      </c>
      <c r="H536" s="37">
        <f>H537+H565</f>
        <v>20426.599999999999</v>
      </c>
    </row>
    <row r="537" spans="1:8" s="40" customFormat="1" ht="39" hidden="1" x14ac:dyDescent="0.25">
      <c r="A537" s="38" t="s">
        <v>389</v>
      </c>
      <c r="B537" s="35" t="s">
        <v>158</v>
      </c>
      <c r="C537" s="35" t="s">
        <v>103</v>
      </c>
      <c r="D537" s="35" t="s">
        <v>390</v>
      </c>
      <c r="E537" s="35" t="s">
        <v>101</v>
      </c>
      <c r="F537" s="37">
        <f t="shared" ref="F537:H540" si="123">F538</f>
        <v>0</v>
      </c>
      <c r="G537" s="37">
        <f t="shared" si="123"/>
        <v>0</v>
      </c>
      <c r="H537" s="37">
        <f t="shared" si="123"/>
        <v>0</v>
      </c>
    </row>
    <row r="538" spans="1:8" s="40" customFormat="1" ht="51.75" hidden="1" x14ac:dyDescent="0.25">
      <c r="A538" s="38" t="s">
        <v>391</v>
      </c>
      <c r="B538" s="35" t="s">
        <v>158</v>
      </c>
      <c r="C538" s="35" t="s">
        <v>103</v>
      </c>
      <c r="D538" s="35" t="s">
        <v>392</v>
      </c>
      <c r="E538" s="35" t="s">
        <v>101</v>
      </c>
      <c r="F538" s="37">
        <f t="shared" si="123"/>
        <v>0</v>
      </c>
      <c r="G538" s="37">
        <f t="shared" si="123"/>
        <v>0</v>
      </c>
      <c r="H538" s="37">
        <f t="shared" si="123"/>
        <v>0</v>
      </c>
    </row>
    <row r="539" spans="1:8" s="40" customFormat="1" ht="15" hidden="1" x14ac:dyDescent="0.25">
      <c r="A539" s="38" t="s">
        <v>179</v>
      </c>
      <c r="B539" s="35" t="s">
        <v>158</v>
      </c>
      <c r="C539" s="35" t="s">
        <v>103</v>
      </c>
      <c r="D539" s="35" t="s">
        <v>393</v>
      </c>
      <c r="E539" s="35" t="s">
        <v>101</v>
      </c>
      <c r="F539" s="37">
        <f t="shared" si="123"/>
        <v>0</v>
      </c>
      <c r="G539" s="37">
        <f t="shared" si="123"/>
        <v>0</v>
      </c>
      <c r="H539" s="37">
        <f t="shared" si="123"/>
        <v>0</v>
      </c>
    </row>
    <row r="540" spans="1:8" s="40" customFormat="1" ht="39" hidden="1" x14ac:dyDescent="0.25">
      <c r="A540" s="38" t="s">
        <v>394</v>
      </c>
      <c r="B540" s="35" t="s">
        <v>158</v>
      </c>
      <c r="C540" s="35" t="s">
        <v>103</v>
      </c>
      <c r="D540" s="35" t="s">
        <v>393</v>
      </c>
      <c r="E540" s="35" t="s">
        <v>395</v>
      </c>
      <c r="F540" s="37">
        <f t="shared" si="123"/>
        <v>0</v>
      </c>
      <c r="G540" s="37">
        <f t="shared" si="123"/>
        <v>0</v>
      </c>
      <c r="H540" s="37">
        <f t="shared" si="123"/>
        <v>0</v>
      </c>
    </row>
    <row r="541" spans="1:8" s="40" customFormat="1" ht="15" hidden="1" x14ac:dyDescent="0.25">
      <c r="A541" s="38" t="s">
        <v>396</v>
      </c>
      <c r="B541" s="35" t="s">
        <v>158</v>
      </c>
      <c r="C541" s="35" t="s">
        <v>103</v>
      </c>
      <c r="D541" s="35" t="s">
        <v>393</v>
      </c>
      <c r="E541" s="35" t="s">
        <v>397</v>
      </c>
      <c r="F541" s="37">
        <f>64.2-64.2</f>
        <v>0</v>
      </c>
      <c r="G541" s="37">
        <f>64.2-64.2</f>
        <v>0</v>
      </c>
      <c r="H541" s="37">
        <f>64.2-64.2</f>
        <v>0</v>
      </c>
    </row>
    <row r="542" spans="1:8" s="40" customFormat="1" ht="39" hidden="1" x14ac:dyDescent="0.25">
      <c r="A542" s="38" t="s">
        <v>411</v>
      </c>
      <c r="B542" s="35" t="s">
        <v>158</v>
      </c>
      <c r="C542" s="35" t="s">
        <v>103</v>
      </c>
      <c r="D542" s="35" t="s">
        <v>412</v>
      </c>
      <c r="E542" s="35" t="s">
        <v>101</v>
      </c>
      <c r="F542" s="37">
        <f t="shared" ref="F542:H545" si="124">F543</f>
        <v>0</v>
      </c>
      <c r="G542" s="37">
        <f t="shared" si="124"/>
        <v>0</v>
      </c>
      <c r="H542" s="37">
        <f t="shared" si="124"/>
        <v>0</v>
      </c>
    </row>
    <row r="543" spans="1:8" s="40" customFormat="1" ht="77.25" hidden="1" x14ac:dyDescent="0.25">
      <c r="A543" s="38" t="s">
        <v>413</v>
      </c>
      <c r="B543" s="35" t="s">
        <v>158</v>
      </c>
      <c r="C543" s="35" t="s">
        <v>103</v>
      </c>
      <c r="D543" s="35" t="s">
        <v>414</v>
      </c>
      <c r="E543" s="35" t="s">
        <v>101</v>
      </c>
      <c r="F543" s="37">
        <f t="shared" si="124"/>
        <v>0</v>
      </c>
      <c r="G543" s="37">
        <f t="shared" si="124"/>
        <v>0</v>
      </c>
      <c r="H543" s="37">
        <f t="shared" si="124"/>
        <v>0</v>
      </c>
    </row>
    <row r="544" spans="1:8" s="40" customFormat="1" ht="15" hidden="1" x14ac:dyDescent="0.25">
      <c r="A544" s="38" t="s">
        <v>179</v>
      </c>
      <c r="B544" s="35" t="s">
        <v>158</v>
      </c>
      <c r="C544" s="35" t="s">
        <v>103</v>
      </c>
      <c r="D544" s="35" t="s">
        <v>415</v>
      </c>
      <c r="E544" s="35" t="s">
        <v>101</v>
      </c>
      <c r="F544" s="37">
        <f t="shared" si="124"/>
        <v>0</v>
      </c>
      <c r="G544" s="37">
        <f t="shared" si="124"/>
        <v>0</v>
      </c>
      <c r="H544" s="37">
        <f t="shared" si="124"/>
        <v>0</v>
      </c>
    </row>
    <row r="545" spans="1:8" s="40" customFormat="1" ht="64.5" hidden="1" x14ac:dyDescent="0.25">
      <c r="A545" s="38" t="s">
        <v>110</v>
      </c>
      <c r="B545" s="35" t="s">
        <v>158</v>
      </c>
      <c r="C545" s="35" t="s">
        <v>103</v>
      </c>
      <c r="D545" s="35" t="s">
        <v>415</v>
      </c>
      <c r="E545" s="35" t="s">
        <v>111</v>
      </c>
      <c r="F545" s="37">
        <f t="shared" si="124"/>
        <v>0</v>
      </c>
      <c r="G545" s="37">
        <f t="shared" si="124"/>
        <v>0</v>
      </c>
      <c r="H545" s="37">
        <f t="shared" si="124"/>
        <v>0</v>
      </c>
    </row>
    <row r="546" spans="1:8" s="40" customFormat="1" ht="26.25" hidden="1" x14ac:dyDescent="0.25">
      <c r="A546" s="38" t="s">
        <v>239</v>
      </c>
      <c r="B546" s="35" t="s">
        <v>158</v>
      </c>
      <c r="C546" s="35" t="s">
        <v>103</v>
      </c>
      <c r="D546" s="35" t="s">
        <v>415</v>
      </c>
      <c r="E546" s="35" t="s">
        <v>240</v>
      </c>
      <c r="F546" s="37"/>
      <c r="G546" s="37"/>
      <c r="H546" s="37"/>
    </row>
    <row r="547" spans="1:8" s="40" customFormat="1" ht="25.5" hidden="1" customHeight="1" x14ac:dyDescent="0.25">
      <c r="A547" s="61" t="s">
        <v>416</v>
      </c>
      <c r="B547" s="42" t="s">
        <v>158</v>
      </c>
      <c r="C547" s="42" t="s">
        <v>103</v>
      </c>
      <c r="D547" s="42" t="s">
        <v>417</v>
      </c>
      <c r="E547" s="42" t="s">
        <v>101</v>
      </c>
      <c r="F547" s="43">
        <f>F548+F554+F558</f>
        <v>0</v>
      </c>
      <c r="G547" s="43">
        <f>G548+G554+G558</f>
        <v>0</v>
      </c>
      <c r="H547" s="43">
        <f>H548+H554+H558</f>
        <v>0</v>
      </c>
    </row>
    <row r="548" spans="1:8" s="40" customFormat="1" ht="25.5" hidden="1" customHeight="1" x14ac:dyDescent="0.25">
      <c r="A548" s="38" t="s">
        <v>418</v>
      </c>
      <c r="B548" s="35" t="s">
        <v>158</v>
      </c>
      <c r="C548" s="35" t="s">
        <v>103</v>
      </c>
      <c r="D548" s="35" t="s">
        <v>419</v>
      </c>
      <c r="E548" s="35" t="s">
        <v>101</v>
      </c>
      <c r="F548" s="37">
        <f>F549</f>
        <v>0</v>
      </c>
      <c r="G548" s="37">
        <f>G549</f>
        <v>0</v>
      </c>
      <c r="H548" s="37">
        <f>H549</f>
        <v>0</v>
      </c>
    </row>
    <row r="549" spans="1:8" s="40" customFormat="1" ht="25.5" hidden="1" customHeight="1" x14ac:dyDescent="0.25">
      <c r="A549" s="38" t="s">
        <v>237</v>
      </c>
      <c r="B549" s="35" t="s">
        <v>158</v>
      </c>
      <c r="C549" s="35" t="s">
        <v>103</v>
      </c>
      <c r="D549" s="35" t="s">
        <v>420</v>
      </c>
      <c r="E549" s="35" t="s">
        <v>101</v>
      </c>
      <c r="F549" s="37">
        <f>F550+F552</f>
        <v>0</v>
      </c>
      <c r="G549" s="37">
        <f>G550+G552</f>
        <v>0</v>
      </c>
      <c r="H549" s="37">
        <f>H550+H552</f>
        <v>0</v>
      </c>
    </row>
    <row r="550" spans="1:8" s="40" customFormat="1" ht="25.5" hidden="1" customHeight="1" x14ac:dyDescent="0.25">
      <c r="A550" s="38" t="s">
        <v>110</v>
      </c>
      <c r="B550" s="35" t="s">
        <v>158</v>
      </c>
      <c r="C550" s="35" t="s">
        <v>103</v>
      </c>
      <c r="D550" s="35" t="s">
        <v>420</v>
      </c>
      <c r="E550" s="35" t="s">
        <v>111</v>
      </c>
      <c r="F550" s="37">
        <f>F551</f>
        <v>0</v>
      </c>
      <c r="G550" s="37">
        <f>G551</f>
        <v>0</v>
      </c>
      <c r="H550" s="37">
        <f>H551</f>
        <v>0</v>
      </c>
    </row>
    <row r="551" spans="1:8" s="40" customFormat="1" ht="12.75" hidden="1" customHeight="1" x14ac:dyDescent="0.25">
      <c r="A551" s="38" t="s">
        <v>239</v>
      </c>
      <c r="B551" s="35" t="s">
        <v>158</v>
      </c>
      <c r="C551" s="35" t="s">
        <v>103</v>
      </c>
      <c r="D551" s="35" t="s">
        <v>420</v>
      </c>
      <c r="E551" s="35" t="s">
        <v>240</v>
      </c>
      <c r="F551" s="37"/>
      <c r="G551" s="37"/>
      <c r="H551" s="37"/>
    </row>
    <row r="552" spans="1:8" s="40" customFormat="1" ht="25.5" hidden="1" customHeight="1" x14ac:dyDescent="0.25">
      <c r="A552" s="38" t="s">
        <v>120</v>
      </c>
      <c r="B552" s="35" t="s">
        <v>158</v>
      </c>
      <c r="C552" s="35" t="s">
        <v>103</v>
      </c>
      <c r="D552" s="35" t="s">
        <v>420</v>
      </c>
      <c r="E552" s="35" t="s">
        <v>121</v>
      </c>
      <c r="F552" s="37">
        <f>F553</f>
        <v>0</v>
      </c>
      <c r="G552" s="37">
        <f>G553</f>
        <v>0</v>
      </c>
      <c r="H552" s="37">
        <f>H553</f>
        <v>0</v>
      </c>
    </row>
    <row r="553" spans="1:8" s="40" customFormat="1" ht="25.5" hidden="1" customHeight="1" x14ac:dyDescent="0.25">
      <c r="A553" s="38" t="s">
        <v>255</v>
      </c>
      <c r="B553" s="35" t="s">
        <v>158</v>
      </c>
      <c r="C553" s="35" t="s">
        <v>103</v>
      </c>
      <c r="D553" s="35" t="s">
        <v>420</v>
      </c>
      <c r="E553" s="35" t="s">
        <v>123</v>
      </c>
      <c r="F553" s="37"/>
      <c r="G553" s="37"/>
      <c r="H553" s="37"/>
    </row>
    <row r="554" spans="1:8" s="40" customFormat="1" ht="39" hidden="1" x14ac:dyDescent="0.25">
      <c r="A554" s="38" t="s">
        <v>421</v>
      </c>
      <c r="B554" s="35" t="s">
        <v>158</v>
      </c>
      <c r="C554" s="35" t="s">
        <v>103</v>
      </c>
      <c r="D554" s="35" t="s">
        <v>422</v>
      </c>
      <c r="E554" s="35" t="s">
        <v>101</v>
      </c>
      <c r="F554" s="37">
        <f t="shared" ref="F554:H556" si="125">F555</f>
        <v>0</v>
      </c>
      <c r="G554" s="37">
        <f t="shared" si="125"/>
        <v>0</v>
      </c>
      <c r="H554" s="37">
        <f t="shared" si="125"/>
        <v>0</v>
      </c>
    </row>
    <row r="555" spans="1:8" s="40" customFormat="1" ht="26.25" hidden="1" x14ac:dyDescent="0.25">
      <c r="A555" s="38" t="s">
        <v>237</v>
      </c>
      <c r="B555" s="35" t="s">
        <v>158</v>
      </c>
      <c r="C555" s="35" t="s">
        <v>103</v>
      </c>
      <c r="D555" s="35" t="s">
        <v>423</v>
      </c>
      <c r="E555" s="35" t="s">
        <v>101</v>
      </c>
      <c r="F555" s="37">
        <f t="shared" si="125"/>
        <v>0</v>
      </c>
      <c r="G555" s="37">
        <f t="shared" si="125"/>
        <v>0</v>
      </c>
      <c r="H555" s="37">
        <f t="shared" si="125"/>
        <v>0</v>
      </c>
    </row>
    <row r="556" spans="1:8" s="40" customFormat="1" ht="26.25" hidden="1" x14ac:dyDescent="0.25">
      <c r="A556" s="38" t="s">
        <v>120</v>
      </c>
      <c r="B556" s="35" t="s">
        <v>158</v>
      </c>
      <c r="C556" s="35" t="s">
        <v>103</v>
      </c>
      <c r="D556" s="35" t="s">
        <v>423</v>
      </c>
      <c r="E556" s="35" t="s">
        <v>121</v>
      </c>
      <c r="F556" s="37">
        <f t="shared" si="125"/>
        <v>0</v>
      </c>
      <c r="G556" s="37">
        <f t="shared" si="125"/>
        <v>0</v>
      </c>
      <c r="H556" s="37">
        <f t="shared" si="125"/>
        <v>0</v>
      </c>
    </row>
    <row r="557" spans="1:8" s="40" customFormat="1" ht="39" hidden="1" x14ac:dyDescent="0.25">
      <c r="A557" s="38" t="s">
        <v>255</v>
      </c>
      <c r="B557" s="35" t="s">
        <v>158</v>
      </c>
      <c r="C557" s="35" t="s">
        <v>103</v>
      </c>
      <c r="D557" s="35" t="s">
        <v>423</v>
      </c>
      <c r="E557" s="35" t="s">
        <v>123</v>
      </c>
      <c r="F557" s="37"/>
      <c r="G557" s="37"/>
      <c r="H557" s="37"/>
    </row>
    <row r="558" spans="1:8" s="40" customFormat="1" ht="26.25" hidden="1" x14ac:dyDescent="0.25">
      <c r="A558" s="38" t="s">
        <v>424</v>
      </c>
      <c r="B558" s="35" t="s">
        <v>158</v>
      </c>
      <c r="C558" s="35" t="s">
        <v>103</v>
      </c>
      <c r="D558" s="35" t="s">
        <v>425</v>
      </c>
      <c r="E558" s="35" t="s">
        <v>101</v>
      </c>
      <c r="F558" s="37">
        <f>F559+F562</f>
        <v>0</v>
      </c>
      <c r="G558" s="37">
        <f>G559+G562</f>
        <v>0</v>
      </c>
      <c r="H558" s="37">
        <f>H559+H562</f>
        <v>0</v>
      </c>
    </row>
    <row r="559" spans="1:8" s="40" customFormat="1" ht="26.25" hidden="1" x14ac:dyDescent="0.25">
      <c r="A559" s="38" t="s">
        <v>237</v>
      </c>
      <c r="B559" s="35" t="s">
        <v>158</v>
      </c>
      <c r="C559" s="35" t="s">
        <v>103</v>
      </c>
      <c r="D559" s="35" t="s">
        <v>426</v>
      </c>
      <c r="E559" s="35" t="s">
        <v>101</v>
      </c>
      <c r="F559" s="37">
        <f t="shared" ref="F559:H560" si="126">F560</f>
        <v>0</v>
      </c>
      <c r="G559" s="37">
        <f t="shared" si="126"/>
        <v>0</v>
      </c>
      <c r="H559" s="37">
        <f t="shared" si="126"/>
        <v>0</v>
      </c>
    </row>
    <row r="560" spans="1:8" s="40" customFormat="1" ht="26.25" hidden="1" x14ac:dyDescent="0.25">
      <c r="A560" s="38" t="s">
        <v>120</v>
      </c>
      <c r="B560" s="35" t="s">
        <v>158</v>
      </c>
      <c r="C560" s="35" t="s">
        <v>103</v>
      </c>
      <c r="D560" s="35" t="s">
        <v>426</v>
      </c>
      <c r="E560" s="35" t="s">
        <v>121</v>
      </c>
      <c r="F560" s="37">
        <f t="shared" si="126"/>
        <v>0</v>
      </c>
      <c r="G560" s="37">
        <f t="shared" si="126"/>
        <v>0</v>
      </c>
      <c r="H560" s="37">
        <f t="shared" si="126"/>
        <v>0</v>
      </c>
    </row>
    <row r="561" spans="1:8" s="40" customFormat="1" ht="39" hidden="1" x14ac:dyDescent="0.25">
      <c r="A561" s="38" t="s">
        <v>255</v>
      </c>
      <c r="B561" s="35" t="s">
        <v>158</v>
      </c>
      <c r="C561" s="35" t="s">
        <v>103</v>
      </c>
      <c r="D561" s="35" t="s">
        <v>426</v>
      </c>
      <c r="E561" s="35" t="s">
        <v>123</v>
      </c>
      <c r="F561" s="37"/>
      <c r="G561" s="37"/>
      <c r="H561" s="37"/>
    </row>
    <row r="562" spans="1:8" s="40" customFormat="1" ht="51.75" hidden="1" x14ac:dyDescent="0.25">
      <c r="A562" s="38" t="s">
        <v>235</v>
      </c>
      <c r="B562" s="35" t="s">
        <v>158</v>
      </c>
      <c r="C562" s="35" t="s">
        <v>103</v>
      </c>
      <c r="D562" s="35" t="s">
        <v>427</v>
      </c>
      <c r="E562" s="35" t="s">
        <v>101</v>
      </c>
      <c r="F562" s="37">
        <f t="shared" ref="F562:H563" si="127">F563</f>
        <v>0</v>
      </c>
      <c r="G562" s="37">
        <f t="shared" si="127"/>
        <v>0</v>
      </c>
      <c r="H562" s="37">
        <f t="shared" si="127"/>
        <v>0</v>
      </c>
    </row>
    <row r="563" spans="1:8" s="40" customFormat="1" ht="15" hidden="1" x14ac:dyDescent="0.25">
      <c r="A563" s="38" t="s">
        <v>124</v>
      </c>
      <c r="B563" s="35" t="s">
        <v>158</v>
      </c>
      <c r="C563" s="35" t="s">
        <v>103</v>
      </c>
      <c r="D563" s="35" t="s">
        <v>427</v>
      </c>
      <c r="E563" s="35" t="s">
        <v>125</v>
      </c>
      <c r="F563" s="37">
        <f t="shared" si="127"/>
        <v>0</v>
      </c>
      <c r="G563" s="37">
        <f t="shared" si="127"/>
        <v>0</v>
      </c>
      <c r="H563" s="37">
        <f t="shared" si="127"/>
        <v>0</v>
      </c>
    </row>
    <row r="564" spans="1:8" s="40" customFormat="1" ht="15" hidden="1" x14ac:dyDescent="0.25">
      <c r="A564" s="38" t="s">
        <v>126</v>
      </c>
      <c r="B564" s="35" t="s">
        <v>158</v>
      </c>
      <c r="C564" s="35" t="s">
        <v>103</v>
      </c>
      <c r="D564" s="35" t="s">
        <v>427</v>
      </c>
      <c r="E564" s="35" t="s">
        <v>127</v>
      </c>
      <c r="F564" s="37"/>
      <c r="G564" s="37"/>
      <c r="H564" s="37"/>
    </row>
    <row r="565" spans="1:8" s="40" customFormat="1" ht="102.75" x14ac:dyDescent="0.25">
      <c r="A565" s="38" t="s">
        <v>428</v>
      </c>
      <c r="B565" s="35" t="s">
        <v>158</v>
      </c>
      <c r="C565" s="35" t="s">
        <v>103</v>
      </c>
      <c r="D565" s="35" t="s">
        <v>429</v>
      </c>
      <c r="E565" s="35" t="s">
        <v>101</v>
      </c>
      <c r="F565" s="37">
        <f>F566</f>
        <v>27128.399999999998</v>
      </c>
      <c r="G565" s="37">
        <f>G566</f>
        <v>19874.900000000001</v>
      </c>
      <c r="H565" s="37">
        <f>H566</f>
        <v>20426.599999999999</v>
      </c>
    </row>
    <row r="566" spans="1:8" s="40" customFormat="1" ht="51.75" x14ac:dyDescent="0.25">
      <c r="A566" s="38" t="s">
        <v>430</v>
      </c>
      <c r="B566" s="35" t="s">
        <v>158</v>
      </c>
      <c r="C566" s="35" t="s">
        <v>103</v>
      </c>
      <c r="D566" s="35" t="s">
        <v>431</v>
      </c>
      <c r="E566" s="35" t="s">
        <v>101</v>
      </c>
      <c r="F566" s="37">
        <f>F576+F579+F582+F567+F573+F570</f>
        <v>27128.399999999998</v>
      </c>
      <c r="G566" s="37">
        <f t="shared" ref="G566:H566" si="128">G576+G579+G582+G567+G573</f>
        <v>19874.900000000001</v>
      </c>
      <c r="H566" s="37">
        <f t="shared" si="128"/>
        <v>20426.599999999999</v>
      </c>
    </row>
    <row r="567" spans="1:8" s="40" customFormat="1" ht="26.25" x14ac:dyDescent="0.25">
      <c r="A567" s="38" t="s">
        <v>593</v>
      </c>
      <c r="B567" s="35" t="s">
        <v>158</v>
      </c>
      <c r="C567" s="35" t="s">
        <v>103</v>
      </c>
      <c r="D567" s="35" t="s">
        <v>597</v>
      </c>
      <c r="E567" s="35" t="s">
        <v>101</v>
      </c>
      <c r="F567" s="37">
        <f>F568</f>
        <v>605</v>
      </c>
      <c r="G567" s="37">
        <f t="shared" ref="G567:H567" si="129">G568</f>
        <v>0</v>
      </c>
      <c r="H567" s="37">
        <f t="shared" si="129"/>
        <v>0</v>
      </c>
    </row>
    <row r="568" spans="1:8" s="40" customFormat="1" ht="39" x14ac:dyDescent="0.25">
      <c r="A568" s="38" t="s">
        <v>394</v>
      </c>
      <c r="B568" s="35" t="s">
        <v>158</v>
      </c>
      <c r="C568" s="35" t="s">
        <v>103</v>
      </c>
      <c r="D568" s="35" t="s">
        <v>597</v>
      </c>
      <c r="E568" s="35" t="s">
        <v>395</v>
      </c>
      <c r="F568" s="37">
        <f>F569</f>
        <v>605</v>
      </c>
      <c r="G568" s="37">
        <f t="shared" ref="G568:H568" si="130">G569</f>
        <v>0</v>
      </c>
      <c r="H568" s="37">
        <f t="shared" si="130"/>
        <v>0</v>
      </c>
    </row>
    <row r="569" spans="1:8" s="40" customFormat="1" ht="15" x14ac:dyDescent="0.25">
      <c r="A569" s="38" t="s">
        <v>396</v>
      </c>
      <c r="B569" s="35" t="s">
        <v>158</v>
      </c>
      <c r="C569" s="35" t="s">
        <v>103</v>
      </c>
      <c r="D569" s="35" t="s">
        <v>597</v>
      </c>
      <c r="E569" s="35" t="s">
        <v>397</v>
      </c>
      <c r="F569" s="37">
        <f>225+380</f>
        <v>605</v>
      </c>
      <c r="G569" s="37">
        <v>0</v>
      </c>
      <c r="H569" s="37">
        <v>0</v>
      </c>
    </row>
    <row r="570" spans="1:8" s="40" customFormat="1" ht="51.75" x14ac:dyDescent="0.25">
      <c r="A570" s="38" t="s">
        <v>669</v>
      </c>
      <c r="B570" s="35" t="s">
        <v>158</v>
      </c>
      <c r="C570" s="35" t="s">
        <v>103</v>
      </c>
      <c r="D570" s="35" t="s">
        <v>685</v>
      </c>
      <c r="E570" s="35" t="s">
        <v>101</v>
      </c>
      <c r="F570" s="37">
        <f>F571</f>
        <v>2308.5</v>
      </c>
      <c r="G570" s="37">
        <v>0</v>
      </c>
      <c r="H570" s="37">
        <v>0</v>
      </c>
    </row>
    <row r="571" spans="1:8" s="40" customFormat="1" ht="39" x14ac:dyDescent="0.25">
      <c r="A571" s="38" t="s">
        <v>394</v>
      </c>
      <c r="B571" s="35" t="s">
        <v>158</v>
      </c>
      <c r="C571" s="35" t="s">
        <v>103</v>
      </c>
      <c r="D571" s="35" t="s">
        <v>685</v>
      </c>
      <c r="E571" s="35" t="s">
        <v>395</v>
      </c>
      <c r="F571" s="37">
        <f>F572</f>
        <v>2308.5</v>
      </c>
      <c r="G571" s="37">
        <v>0</v>
      </c>
      <c r="H571" s="37">
        <v>0</v>
      </c>
    </row>
    <row r="572" spans="1:8" s="40" customFormat="1" ht="15" x14ac:dyDescent="0.25">
      <c r="A572" s="38" t="s">
        <v>396</v>
      </c>
      <c r="B572" s="35" t="s">
        <v>158</v>
      </c>
      <c r="C572" s="35" t="s">
        <v>103</v>
      </c>
      <c r="D572" s="35" t="s">
        <v>685</v>
      </c>
      <c r="E572" s="35" t="s">
        <v>397</v>
      </c>
      <c r="F572" s="37">
        <f>2449.4-140.9</f>
        <v>2308.5</v>
      </c>
      <c r="G572" s="37">
        <v>0</v>
      </c>
      <c r="H572" s="37">
        <v>0</v>
      </c>
    </row>
    <row r="573" spans="1:8" s="40" customFormat="1" ht="39" x14ac:dyDescent="0.25">
      <c r="A573" s="38" t="s">
        <v>591</v>
      </c>
      <c r="B573" s="35" t="s">
        <v>158</v>
      </c>
      <c r="C573" s="35" t="s">
        <v>103</v>
      </c>
      <c r="D573" s="35" t="s">
        <v>603</v>
      </c>
      <c r="E573" s="35" t="s">
        <v>101</v>
      </c>
      <c r="F573" s="37">
        <f>F574</f>
        <v>31.8</v>
      </c>
      <c r="G573" s="37">
        <f t="shared" ref="G573:H573" si="131">G574</f>
        <v>0</v>
      </c>
      <c r="H573" s="37">
        <f t="shared" si="131"/>
        <v>0</v>
      </c>
    </row>
    <row r="574" spans="1:8" s="40" customFormat="1" ht="39" x14ac:dyDescent="0.25">
      <c r="A574" s="38" t="s">
        <v>394</v>
      </c>
      <c r="B574" s="35" t="s">
        <v>158</v>
      </c>
      <c r="C574" s="35" t="s">
        <v>103</v>
      </c>
      <c r="D574" s="35" t="s">
        <v>603</v>
      </c>
      <c r="E574" s="35" t="s">
        <v>395</v>
      </c>
      <c r="F574" s="37">
        <f>F575</f>
        <v>31.8</v>
      </c>
      <c r="G574" s="37">
        <f t="shared" ref="G574:H574" si="132">G575</f>
        <v>0</v>
      </c>
      <c r="H574" s="37">
        <f t="shared" si="132"/>
        <v>0</v>
      </c>
    </row>
    <row r="575" spans="1:8" s="40" customFormat="1" ht="15" x14ac:dyDescent="0.25">
      <c r="A575" s="38" t="s">
        <v>396</v>
      </c>
      <c r="B575" s="35" t="s">
        <v>158</v>
      </c>
      <c r="C575" s="35" t="s">
        <v>103</v>
      </c>
      <c r="D575" s="35" t="s">
        <v>603</v>
      </c>
      <c r="E575" s="35" t="s">
        <v>397</v>
      </c>
      <c r="F575" s="37">
        <f>12.5+19.3</f>
        <v>31.8</v>
      </c>
      <c r="G575" s="37">
        <v>0</v>
      </c>
      <c r="H575" s="37">
        <v>0</v>
      </c>
    </row>
    <row r="576" spans="1:8" s="40" customFormat="1" ht="64.5" x14ac:dyDescent="0.25">
      <c r="A576" s="38" t="s">
        <v>432</v>
      </c>
      <c r="B576" s="35" t="s">
        <v>158</v>
      </c>
      <c r="C576" s="35" t="s">
        <v>103</v>
      </c>
      <c r="D576" s="35" t="s">
        <v>433</v>
      </c>
      <c r="E576" s="35" t="s">
        <v>101</v>
      </c>
      <c r="F576" s="37">
        <f t="shared" ref="F576:H577" si="133">F577</f>
        <v>294.39999999999998</v>
      </c>
      <c r="G576" s="37">
        <f t="shared" si="133"/>
        <v>294.39999999999998</v>
      </c>
      <c r="H576" s="37">
        <f t="shared" si="133"/>
        <v>304.5</v>
      </c>
    </row>
    <row r="577" spans="1:8" s="40" customFormat="1" ht="33.75" customHeight="1" x14ac:dyDescent="0.25">
      <c r="A577" s="38" t="s">
        <v>394</v>
      </c>
      <c r="B577" s="35" t="s">
        <v>158</v>
      </c>
      <c r="C577" s="35" t="s">
        <v>103</v>
      </c>
      <c r="D577" s="35" t="s">
        <v>433</v>
      </c>
      <c r="E577" s="35" t="s">
        <v>395</v>
      </c>
      <c r="F577" s="37">
        <f t="shared" si="133"/>
        <v>294.39999999999998</v>
      </c>
      <c r="G577" s="37">
        <f t="shared" si="133"/>
        <v>294.39999999999998</v>
      </c>
      <c r="H577" s="37">
        <f t="shared" si="133"/>
        <v>304.5</v>
      </c>
    </row>
    <row r="578" spans="1:8" s="40" customFormat="1" ht="15" x14ac:dyDescent="0.25">
      <c r="A578" s="38" t="s">
        <v>396</v>
      </c>
      <c r="B578" s="35" t="s">
        <v>158</v>
      </c>
      <c r="C578" s="35" t="s">
        <v>103</v>
      </c>
      <c r="D578" s="35" t="s">
        <v>433</v>
      </c>
      <c r="E578" s="35" t="s">
        <v>397</v>
      </c>
      <c r="F578" s="37">
        <v>294.39999999999998</v>
      </c>
      <c r="G578" s="37">
        <v>294.39999999999998</v>
      </c>
      <c r="H578" s="37">
        <v>304.5</v>
      </c>
    </row>
    <row r="579" spans="1:8" s="40" customFormat="1" ht="39" x14ac:dyDescent="0.25">
      <c r="A579" s="38" t="s">
        <v>402</v>
      </c>
      <c r="B579" s="35" t="s">
        <v>158</v>
      </c>
      <c r="C579" s="35" t="s">
        <v>103</v>
      </c>
      <c r="D579" s="35" t="s">
        <v>434</v>
      </c>
      <c r="E579" s="35" t="s">
        <v>101</v>
      </c>
      <c r="F579" s="37">
        <f t="shared" ref="F579:H580" si="134">F580</f>
        <v>7643.1</v>
      </c>
      <c r="G579" s="37">
        <f t="shared" si="134"/>
        <v>7661.6</v>
      </c>
      <c r="H579" s="37">
        <f t="shared" si="134"/>
        <v>7797.7999999999993</v>
      </c>
    </row>
    <row r="580" spans="1:8" s="40" customFormat="1" ht="33" customHeight="1" x14ac:dyDescent="0.25">
      <c r="A580" s="38" t="s">
        <v>394</v>
      </c>
      <c r="B580" s="35" t="s">
        <v>158</v>
      </c>
      <c r="C580" s="35" t="s">
        <v>103</v>
      </c>
      <c r="D580" s="35" t="s">
        <v>434</v>
      </c>
      <c r="E580" s="35" t="s">
        <v>395</v>
      </c>
      <c r="F580" s="37">
        <f t="shared" si="134"/>
        <v>7643.1</v>
      </c>
      <c r="G580" s="37">
        <f t="shared" si="134"/>
        <v>7661.6</v>
      </c>
      <c r="H580" s="37">
        <f t="shared" si="134"/>
        <v>7797.7999999999993</v>
      </c>
    </row>
    <row r="581" spans="1:8" s="40" customFormat="1" ht="18.75" customHeight="1" x14ac:dyDescent="0.25">
      <c r="A581" s="38" t="s">
        <v>396</v>
      </c>
      <c r="B581" s="35" t="s">
        <v>158</v>
      </c>
      <c r="C581" s="35" t="s">
        <v>103</v>
      </c>
      <c r="D581" s="35" t="s">
        <v>434</v>
      </c>
      <c r="E581" s="35" t="s">
        <v>397</v>
      </c>
      <c r="F581" s="37">
        <f>8885.5-12.5-1087.4-300+157.5</f>
        <v>7643.1</v>
      </c>
      <c r="G581" s="37">
        <f>10332.5-2670.9</f>
        <v>7661.6</v>
      </c>
      <c r="H581" s="37">
        <f>10562.3-2764.5</f>
        <v>7797.7999999999993</v>
      </c>
    </row>
    <row r="582" spans="1:8" s="40" customFormat="1" ht="32.25" customHeight="1" x14ac:dyDescent="0.25">
      <c r="A582" s="38" t="s">
        <v>435</v>
      </c>
      <c r="B582" s="35" t="s">
        <v>158</v>
      </c>
      <c r="C582" s="35" t="s">
        <v>103</v>
      </c>
      <c r="D582" s="35" t="s">
        <v>436</v>
      </c>
      <c r="E582" s="35" t="s">
        <v>101</v>
      </c>
      <c r="F582" s="37">
        <f t="shared" ref="F582:H583" si="135">F583</f>
        <v>16245.6</v>
      </c>
      <c r="G582" s="37">
        <f t="shared" si="135"/>
        <v>11918.9</v>
      </c>
      <c r="H582" s="37">
        <f t="shared" si="135"/>
        <v>12324.3</v>
      </c>
    </row>
    <row r="583" spans="1:8" s="40" customFormat="1" ht="31.5" customHeight="1" x14ac:dyDescent="0.25">
      <c r="A583" s="38" t="s">
        <v>394</v>
      </c>
      <c r="B583" s="35" t="s">
        <v>158</v>
      </c>
      <c r="C583" s="35" t="s">
        <v>103</v>
      </c>
      <c r="D583" s="35" t="s">
        <v>436</v>
      </c>
      <c r="E583" s="35" t="s">
        <v>395</v>
      </c>
      <c r="F583" s="37">
        <f t="shared" si="135"/>
        <v>16245.6</v>
      </c>
      <c r="G583" s="37">
        <f t="shared" si="135"/>
        <v>11918.9</v>
      </c>
      <c r="H583" s="37">
        <f t="shared" si="135"/>
        <v>12324.3</v>
      </c>
    </row>
    <row r="584" spans="1:8" s="40" customFormat="1" ht="15" x14ac:dyDescent="0.25">
      <c r="A584" s="38" t="s">
        <v>396</v>
      </c>
      <c r="B584" s="35" t="s">
        <v>158</v>
      </c>
      <c r="C584" s="35" t="s">
        <v>103</v>
      </c>
      <c r="D584" s="35" t="s">
        <v>436</v>
      </c>
      <c r="E584" s="35" t="s">
        <v>397</v>
      </c>
      <c r="F584" s="37">
        <f>11524.7+2641+2079.9</f>
        <v>16245.6</v>
      </c>
      <c r="G584" s="37">
        <v>11918.9</v>
      </c>
      <c r="H584" s="37">
        <v>12324.3</v>
      </c>
    </row>
    <row r="585" spans="1:8" s="40" customFormat="1" ht="54" hidden="1" customHeight="1" x14ac:dyDescent="0.25">
      <c r="A585" s="38" t="s">
        <v>437</v>
      </c>
      <c r="B585" s="35" t="s">
        <v>158</v>
      </c>
      <c r="C585" s="35" t="s">
        <v>103</v>
      </c>
      <c r="D585" s="35" t="s">
        <v>438</v>
      </c>
      <c r="E585" s="35" t="s">
        <v>101</v>
      </c>
      <c r="F585" s="37">
        <f t="shared" ref="F585:H586" si="136">F586</f>
        <v>0</v>
      </c>
      <c r="G585" s="37">
        <f t="shared" si="136"/>
        <v>0</v>
      </c>
      <c r="H585" s="37">
        <f t="shared" si="136"/>
        <v>0</v>
      </c>
    </row>
    <row r="586" spans="1:8" s="40" customFormat="1" ht="31.5" hidden="1" customHeight="1" x14ac:dyDescent="0.25">
      <c r="A586" s="38" t="s">
        <v>226</v>
      </c>
      <c r="B586" s="35" t="s">
        <v>158</v>
      </c>
      <c r="C586" s="35" t="s">
        <v>103</v>
      </c>
      <c r="D586" s="35" t="s">
        <v>438</v>
      </c>
      <c r="E586" s="35" t="s">
        <v>227</v>
      </c>
      <c r="F586" s="37">
        <f t="shared" si="136"/>
        <v>0</v>
      </c>
      <c r="G586" s="37">
        <f t="shared" si="136"/>
        <v>0</v>
      </c>
      <c r="H586" s="37">
        <f t="shared" si="136"/>
        <v>0</v>
      </c>
    </row>
    <row r="587" spans="1:8" s="40" customFormat="1" ht="14.25" hidden="1" customHeight="1" x14ac:dyDescent="0.25">
      <c r="A587" s="38" t="s">
        <v>228</v>
      </c>
      <c r="B587" s="35" t="s">
        <v>158</v>
      </c>
      <c r="C587" s="35" t="s">
        <v>103</v>
      </c>
      <c r="D587" s="35" t="s">
        <v>438</v>
      </c>
      <c r="E587" s="35" t="s">
        <v>229</v>
      </c>
      <c r="F587" s="37">
        <v>0</v>
      </c>
      <c r="G587" s="37">
        <v>0</v>
      </c>
      <c r="H587" s="37">
        <v>0</v>
      </c>
    </row>
    <row r="588" spans="1:8" s="40" customFormat="1" ht="14.25" customHeight="1" x14ac:dyDescent="0.25">
      <c r="A588" s="38" t="s">
        <v>439</v>
      </c>
      <c r="B588" s="35" t="s">
        <v>158</v>
      </c>
      <c r="C588" s="35" t="s">
        <v>243</v>
      </c>
      <c r="D588" s="35" t="s">
        <v>100</v>
      </c>
      <c r="E588" s="35" t="s">
        <v>101</v>
      </c>
      <c r="F588" s="37">
        <f>F589+F594</f>
        <v>3182.5999999999995</v>
      </c>
      <c r="G588" s="37">
        <f>G589+G594</f>
        <v>2492.1999999999998</v>
      </c>
      <c r="H588" s="37">
        <f>H589+H594</f>
        <v>2492.1999999999998</v>
      </c>
    </row>
    <row r="589" spans="1:8" s="40" customFormat="1" ht="43.5" customHeight="1" x14ac:dyDescent="0.25">
      <c r="A589" s="38" t="s">
        <v>440</v>
      </c>
      <c r="B589" s="35" t="s">
        <v>158</v>
      </c>
      <c r="C589" s="35" t="s">
        <v>243</v>
      </c>
      <c r="D589" s="35" t="s">
        <v>412</v>
      </c>
      <c r="E589" s="35" t="s">
        <v>101</v>
      </c>
      <c r="F589" s="37">
        <f t="shared" ref="F589:H592" si="137">F590</f>
        <v>33.700000000000003</v>
      </c>
      <c r="G589" s="37">
        <f t="shared" si="137"/>
        <v>33.700000000000003</v>
      </c>
      <c r="H589" s="37">
        <f t="shared" si="137"/>
        <v>33.700000000000003</v>
      </c>
    </row>
    <row r="590" spans="1:8" s="40" customFormat="1" ht="79.5" customHeight="1" x14ac:dyDescent="0.25">
      <c r="A590" s="38" t="s">
        <v>441</v>
      </c>
      <c r="B590" s="35" t="s">
        <v>158</v>
      </c>
      <c r="C590" s="35" t="s">
        <v>243</v>
      </c>
      <c r="D590" s="35" t="s">
        <v>414</v>
      </c>
      <c r="E590" s="35" t="s">
        <v>101</v>
      </c>
      <c r="F590" s="37">
        <f t="shared" si="137"/>
        <v>33.700000000000003</v>
      </c>
      <c r="G590" s="37">
        <f t="shared" si="137"/>
        <v>33.700000000000003</v>
      </c>
      <c r="H590" s="37">
        <f t="shared" si="137"/>
        <v>33.700000000000003</v>
      </c>
    </row>
    <row r="591" spans="1:8" s="40" customFormat="1" ht="14.25" customHeight="1" x14ac:dyDescent="0.25">
      <c r="A591" s="38" t="s">
        <v>179</v>
      </c>
      <c r="B591" s="35" t="s">
        <v>158</v>
      </c>
      <c r="C591" s="35" t="s">
        <v>243</v>
      </c>
      <c r="D591" s="35" t="s">
        <v>415</v>
      </c>
      <c r="E591" s="35" t="s">
        <v>101</v>
      </c>
      <c r="F591" s="37">
        <f t="shared" si="137"/>
        <v>33.700000000000003</v>
      </c>
      <c r="G591" s="37">
        <f t="shared" si="137"/>
        <v>33.700000000000003</v>
      </c>
      <c r="H591" s="37">
        <f t="shared" si="137"/>
        <v>33.700000000000003</v>
      </c>
    </row>
    <row r="592" spans="1:8" s="40" customFormat="1" ht="68.25" customHeight="1" x14ac:dyDescent="0.25">
      <c r="A592" s="38" t="s">
        <v>110</v>
      </c>
      <c r="B592" s="35" t="s">
        <v>158</v>
      </c>
      <c r="C592" s="35" t="s">
        <v>243</v>
      </c>
      <c r="D592" s="35" t="s">
        <v>415</v>
      </c>
      <c r="E592" s="35" t="s">
        <v>111</v>
      </c>
      <c r="F592" s="37">
        <f t="shared" si="137"/>
        <v>33.700000000000003</v>
      </c>
      <c r="G592" s="37">
        <f t="shared" si="137"/>
        <v>33.700000000000003</v>
      </c>
      <c r="H592" s="37">
        <f t="shared" si="137"/>
        <v>33.700000000000003</v>
      </c>
    </row>
    <row r="593" spans="1:8" s="40" customFormat="1" ht="20.25" customHeight="1" x14ac:dyDescent="0.25">
      <c r="A593" s="38" t="s">
        <v>239</v>
      </c>
      <c r="B593" s="35" t="s">
        <v>158</v>
      </c>
      <c r="C593" s="35" t="s">
        <v>243</v>
      </c>
      <c r="D593" s="35" t="s">
        <v>415</v>
      </c>
      <c r="E593" s="35" t="s">
        <v>240</v>
      </c>
      <c r="F593" s="37">
        <v>33.700000000000003</v>
      </c>
      <c r="G593" s="37">
        <v>33.700000000000003</v>
      </c>
      <c r="H593" s="37">
        <v>33.700000000000003</v>
      </c>
    </row>
    <row r="594" spans="1:8" s="40" customFormat="1" ht="54.75" customHeight="1" x14ac:dyDescent="0.25">
      <c r="A594" s="61" t="s">
        <v>442</v>
      </c>
      <c r="B594" s="35" t="s">
        <v>158</v>
      </c>
      <c r="C594" s="35" t="s">
        <v>243</v>
      </c>
      <c r="D594" s="35" t="s">
        <v>417</v>
      </c>
      <c r="E594" s="35" t="s">
        <v>101</v>
      </c>
      <c r="F594" s="37">
        <f>F595+F612+F616</f>
        <v>3148.8999999999996</v>
      </c>
      <c r="G594" s="37">
        <f>G595+G612+G616</f>
        <v>2458.5</v>
      </c>
      <c r="H594" s="37">
        <f>H595+H612+H616</f>
        <v>2458.5</v>
      </c>
    </row>
    <row r="595" spans="1:8" s="40" customFormat="1" ht="64.5" customHeight="1" x14ac:dyDescent="0.25">
      <c r="A595" s="38" t="s">
        <v>418</v>
      </c>
      <c r="B595" s="35" t="s">
        <v>158</v>
      </c>
      <c r="C595" s="35" t="s">
        <v>243</v>
      </c>
      <c r="D595" s="35" t="s">
        <v>419</v>
      </c>
      <c r="E595" s="35" t="s">
        <v>101</v>
      </c>
      <c r="F595" s="37">
        <f>F596+F603+F606+F609</f>
        <v>2527.5</v>
      </c>
      <c r="G595" s="37">
        <f>G596+G603+G606</f>
        <v>2130</v>
      </c>
      <c r="H595" s="37">
        <f>H596+H603+H606</f>
        <v>2130</v>
      </c>
    </row>
    <row r="596" spans="1:8" s="40" customFormat="1" ht="30.75" customHeight="1" x14ac:dyDescent="0.25">
      <c r="A596" s="38" t="s">
        <v>237</v>
      </c>
      <c r="B596" s="35" t="s">
        <v>158</v>
      </c>
      <c r="C596" s="35" t="s">
        <v>243</v>
      </c>
      <c r="D596" s="35" t="s">
        <v>420</v>
      </c>
      <c r="E596" s="35" t="s">
        <v>101</v>
      </c>
      <c r="F596" s="37">
        <f>F597+F599+F601</f>
        <v>2118.4</v>
      </c>
      <c r="G596" s="37">
        <f>G597+G599</f>
        <v>2130</v>
      </c>
      <c r="H596" s="37">
        <f>H597+H599</f>
        <v>2130</v>
      </c>
    </row>
    <row r="597" spans="1:8" s="40" customFormat="1" ht="69" customHeight="1" x14ac:dyDescent="0.25">
      <c r="A597" s="38" t="s">
        <v>110</v>
      </c>
      <c r="B597" s="35" t="s">
        <v>158</v>
      </c>
      <c r="C597" s="35" t="s">
        <v>243</v>
      </c>
      <c r="D597" s="35" t="s">
        <v>420</v>
      </c>
      <c r="E597" s="35" t="s">
        <v>111</v>
      </c>
      <c r="F597" s="37">
        <f>F598</f>
        <v>2111.6</v>
      </c>
      <c r="G597" s="37">
        <f>G598</f>
        <v>2130</v>
      </c>
      <c r="H597" s="37">
        <f>H598</f>
        <v>2130</v>
      </c>
    </row>
    <row r="598" spans="1:8" s="40" customFormat="1" ht="21" customHeight="1" x14ac:dyDescent="0.25">
      <c r="A598" s="38" t="s">
        <v>239</v>
      </c>
      <c r="B598" s="35" t="s">
        <v>158</v>
      </c>
      <c r="C598" s="35" t="s">
        <v>243</v>
      </c>
      <c r="D598" s="35" t="s">
        <v>420</v>
      </c>
      <c r="E598" s="35" t="s">
        <v>240</v>
      </c>
      <c r="F598" s="37">
        <f>2130-6.8-2.1-9.5</f>
        <v>2111.6</v>
      </c>
      <c r="G598" s="37">
        <v>2130</v>
      </c>
      <c r="H598" s="37">
        <v>2130</v>
      </c>
    </row>
    <row r="599" spans="1:8" s="40" customFormat="1" ht="29.25" hidden="1" customHeight="1" x14ac:dyDescent="0.25">
      <c r="A599" s="38" t="s">
        <v>120</v>
      </c>
      <c r="B599" s="35" t="s">
        <v>158</v>
      </c>
      <c r="C599" s="35" t="s">
        <v>243</v>
      </c>
      <c r="D599" s="35" t="s">
        <v>420</v>
      </c>
      <c r="E599" s="35" t="s">
        <v>121</v>
      </c>
      <c r="F599" s="37">
        <f>F600</f>
        <v>0</v>
      </c>
      <c r="G599" s="37">
        <f>G600</f>
        <v>0</v>
      </c>
      <c r="H599" s="37">
        <f>H600</f>
        <v>0</v>
      </c>
    </row>
    <row r="600" spans="1:8" s="40" customFormat="1" ht="27.75" hidden="1" customHeight="1" x14ac:dyDescent="0.25">
      <c r="A600" s="38" t="s">
        <v>122</v>
      </c>
      <c r="B600" s="35" t="s">
        <v>158</v>
      </c>
      <c r="C600" s="35" t="s">
        <v>243</v>
      </c>
      <c r="D600" s="35" t="s">
        <v>420</v>
      </c>
      <c r="E600" s="35" t="s">
        <v>123</v>
      </c>
      <c r="F600" s="37">
        <v>0</v>
      </c>
      <c r="G600" s="37">
        <v>0</v>
      </c>
      <c r="H600" s="37">
        <v>0</v>
      </c>
    </row>
    <row r="601" spans="1:8" s="40" customFormat="1" ht="27.75" customHeight="1" x14ac:dyDescent="0.25">
      <c r="A601" s="38" t="s">
        <v>120</v>
      </c>
      <c r="B601" s="35" t="s">
        <v>158</v>
      </c>
      <c r="C601" s="35" t="s">
        <v>243</v>
      </c>
      <c r="D601" s="35" t="s">
        <v>420</v>
      </c>
      <c r="E601" s="35" t="s">
        <v>121</v>
      </c>
      <c r="F601" s="37">
        <f>F602</f>
        <v>6.8</v>
      </c>
      <c r="G601" s="37">
        <v>0</v>
      </c>
      <c r="H601" s="37">
        <v>0</v>
      </c>
    </row>
    <row r="602" spans="1:8" s="40" customFormat="1" ht="27.75" customHeight="1" x14ac:dyDescent="0.25">
      <c r="A602" s="38" t="s">
        <v>122</v>
      </c>
      <c r="B602" s="35" t="s">
        <v>158</v>
      </c>
      <c r="C602" s="35" t="s">
        <v>243</v>
      </c>
      <c r="D602" s="35" t="s">
        <v>420</v>
      </c>
      <c r="E602" s="35" t="s">
        <v>123</v>
      </c>
      <c r="F602" s="37">
        <f>5+1.8</f>
        <v>6.8</v>
      </c>
      <c r="G602" s="37">
        <v>0</v>
      </c>
      <c r="H602" s="37">
        <v>0</v>
      </c>
    </row>
    <row r="603" spans="1:8" s="40" customFormat="1" ht="45" customHeight="1" x14ac:dyDescent="0.25">
      <c r="A603" s="38" t="s">
        <v>591</v>
      </c>
      <c r="B603" s="35" t="s">
        <v>158</v>
      </c>
      <c r="C603" s="35" t="s">
        <v>243</v>
      </c>
      <c r="D603" s="35" t="s">
        <v>590</v>
      </c>
      <c r="E603" s="35" t="s">
        <v>101</v>
      </c>
      <c r="F603" s="37">
        <f t="shared" ref="F603:H604" si="138">F604</f>
        <v>18.399999999999999</v>
      </c>
      <c r="G603" s="37">
        <f t="shared" si="138"/>
        <v>0</v>
      </c>
      <c r="H603" s="37">
        <f t="shared" si="138"/>
        <v>0</v>
      </c>
    </row>
    <row r="604" spans="1:8" s="40" customFormat="1" ht="65.25" customHeight="1" x14ac:dyDescent="0.25">
      <c r="A604" s="38" t="s">
        <v>110</v>
      </c>
      <c r="B604" s="35" t="s">
        <v>158</v>
      </c>
      <c r="C604" s="35" t="s">
        <v>243</v>
      </c>
      <c r="D604" s="35" t="s">
        <v>590</v>
      </c>
      <c r="E604" s="35" t="s">
        <v>111</v>
      </c>
      <c r="F604" s="37">
        <f t="shared" si="138"/>
        <v>18.399999999999999</v>
      </c>
      <c r="G604" s="37">
        <f t="shared" si="138"/>
        <v>0</v>
      </c>
      <c r="H604" s="37">
        <f t="shared" si="138"/>
        <v>0</v>
      </c>
    </row>
    <row r="605" spans="1:8" s="40" customFormat="1" ht="27.75" customHeight="1" x14ac:dyDescent="0.25">
      <c r="A605" s="38" t="s">
        <v>239</v>
      </c>
      <c r="B605" s="35" t="s">
        <v>158</v>
      </c>
      <c r="C605" s="35" t="s">
        <v>243</v>
      </c>
      <c r="D605" s="35" t="s">
        <v>590</v>
      </c>
      <c r="E605" s="35" t="s">
        <v>240</v>
      </c>
      <c r="F605" s="37">
        <f>6.8+2.1+9.5</f>
        <v>18.399999999999999</v>
      </c>
      <c r="G605" s="37">
        <v>0</v>
      </c>
      <c r="H605" s="37">
        <v>0</v>
      </c>
    </row>
    <row r="606" spans="1:8" s="40" customFormat="1" ht="27.75" customHeight="1" x14ac:dyDescent="0.25">
      <c r="A606" s="38" t="s">
        <v>593</v>
      </c>
      <c r="B606" s="35" t="s">
        <v>158</v>
      </c>
      <c r="C606" s="35" t="s">
        <v>243</v>
      </c>
      <c r="D606" s="35" t="s">
        <v>592</v>
      </c>
      <c r="E606" s="35" t="s">
        <v>101</v>
      </c>
      <c r="F606" s="37">
        <f>F607</f>
        <v>348.7</v>
      </c>
      <c r="G606" s="37">
        <f t="shared" ref="G606:H606" si="139">G607</f>
        <v>0</v>
      </c>
      <c r="H606" s="37">
        <f t="shared" si="139"/>
        <v>0</v>
      </c>
    </row>
    <row r="607" spans="1:8" s="40" customFormat="1" ht="71.25" customHeight="1" x14ac:dyDescent="0.25">
      <c r="A607" s="38" t="s">
        <v>110</v>
      </c>
      <c r="B607" s="35" t="s">
        <v>158</v>
      </c>
      <c r="C607" s="35" t="s">
        <v>243</v>
      </c>
      <c r="D607" s="35" t="s">
        <v>592</v>
      </c>
      <c r="E607" s="35" t="s">
        <v>111</v>
      </c>
      <c r="F607" s="37">
        <f>F608</f>
        <v>348.7</v>
      </c>
      <c r="G607" s="37">
        <f t="shared" ref="G607:H607" si="140">G608</f>
        <v>0</v>
      </c>
      <c r="H607" s="37">
        <f t="shared" si="140"/>
        <v>0</v>
      </c>
    </row>
    <row r="608" spans="1:8" s="40" customFormat="1" ht="21.75" customHeight="1" x14ac:dyDescent="0.25">
      <c r="A608" s="38" t="s">
        <v>239</v>
      </c>
      <c r="B608" s="111" t="s">
        <v>158</v>
      </c>
      <c r="C608" s="111" t="s">
        <v>243</v>
      </c>
      <c r="D608" s="111" t="s">
        <v>592</v>
      </c>
      <c r="E608" s="111" t="s">
        <v>240</v>
      </c>
      <c r="F608" s="112">
        <f>168+180.7</f>
        <v>348.7</v>
      </c>
      <c r="G608" s="37">
        <v>0</v>
      </c>
      <c r="H608" s="37">
        <v>0</v>
      </c>
    </row>
    <row r="609" spans="1:8" s="40" customFormat="1" ht="43.5" customHeight="1" x14ac:dyDescent="0.25">
      <c r="A609" s="38" t="s">
        <v>669</v>
      </c>
      <c r="B609" s="111" t="s">
        <v>158</v>
      </c>
      <c r="C609" s="111" t="s">
        <v>243</v>
      </c>
      <c r="D609" s="111" t="s">
        <v>672</v>
      </c>
      <c r="E609" s="111" t="s">
        <v>101</v>
      </c>
      <c r="F609" s="112">
        <f>F610</f>
        <v>42</v>
      </c>
      <c r="G609" s="37">
        <v>0</v>
      </c>
      <c r="H609" s="37">
        <v>0</v>
      </c>
    </row>
    <row r="610" spans="1:8" s="40" customFormat="1" ht="27.75" customHeight="1" x14ac:dyDescent="0.25">
      <c r="A610" s="38" t="s">
        <v>120</v>
      </c>
      <c r="B610" s="111" t="s">
        <v>158</v>
      </c>
      <c r="C610" s="111" t="s">
        <v>243</v>
      </c>
      <c r="D610" s="111" t="s">
        <v>672</v>
      </c>
      <c r="E610" s="111" t="s">
        <v>121</v>
      </c>
      <c r="F610" s="112">
        <f>F611</f>
        <v>42</v>
      </c>
      <c r="G610" s="37">
        <v>0</v>
      </c>
      <c r="H610" s="37">
        <v>0</v>
      </c>
    </row>
    <row r="611" spans="1:8" s="40" customFormat="1" ht="27.75" customHeight="1" x14ac:dyDescent="0.25">
      <c r="A611" s="38" t="s">
        <v>122</v>
      </c>
      <c r="B611" s="111" t="s">
        <v>158</v>
      </c>
      <c r="C611" s="111" t="s">
        <v>243</v>
      </c>
      <c r="D611" s="111" t="s">
        <v>672</v>
      </c>
      <c r="E611" s="111" t="s">
        <v>123</v>
      </c>
      <c r="F611" s="112">
        <v>42</v>
      </c>
      <c r="G611" s="37">
        <v>0</v>
      </c>
      <c r="H611" s="37">
        <v>0</v>
      </c>
    </row>
    <row r="612" spans="1:8" s="40" customFormat="1" ht="48" customHeight="1" x14ac:dyDescent="0.25">
      <c r="A612" s="38" t="s">
        <v>421</v>
      </c>
      <c r="B612" s="35" t="s">
        <v>158</v>
      </c>
      <c r="C612" s="35" t="s">
        <v>243</v>
      </c>
      <c r="D612" s="35" t="s">
        <v>422</v>
      </c>
      <c r="E612" s="35" t="s">
        <v>101</v>
      </c>
      <c r="F612" s="37">
        <f t="shared" ref="F612:H614" si="141">F613</f>
        <v>55.2</v>
      </c>
      <c r="G612" s="37">
        <f t="shared" si="141"/>
        <v>50.2</v>
      </c>
      <c r="H612" s="37">
        <f t="shared" si="141"/>
        <v>50.2</v>
      </c>
    </row>
    <row r="613" spans="1:8" s="40" customFormat="1" ht="27.75" customHeight="1" x14ac:dyDescent="0.25">
      <c r="A613" s="38" t="s">
        <v>237</v>
      </c>
      <c r="B613" s="35" t="s">
        <v>158</v>
      </c>
      <c r="C613" s="35" t="s">
        <v>243</v>
      </c>
      <c r="D613" s="35" t="s">
        <v>423</v>
      </c>
      <c r="E613" s="35" t="s">
        <v>101</v>
      </c>
      <c r="F613" s="37">
        <f t="shared" si="141"/>
        <v>55.2</v>
      </c>
      <c r="G613" s="37">
        <f t="shared" si="141"/>
        <v>50.2</v>
      </c>
      <c r="H613" s="37">
        <f t="shared" si="141"/>
        <v>50.2</v>
      </c>
    </row>
    <row r="614" spans="1:8" s="40" customFormat="1" ht="27.75" customHeight="1" x14ac:dyDescent="0.25">
      <c r="A614" s="38" t="s">
        <v>120</v>
      </c>
      <c r="B614" s="35" t="s">
        <v>158</v>
      </c>
      <c r="C614" s="35" t="s">
        <v>243</v>
      </c>
      <c r="D614" s="35" t="s">
        <v>423</v>
      </c>
      <c r="E614" s="35" t="s">
        <v>121</v>
      </c>
      <c r="F614" s="37">
        <f t="shared" si="141"/>
        <v>55.2</v>
      </c>
      <c r="G614" s="37">
        <f t="shared" si="141"/>
        <v>50.2</v>
      </c>
      <c r="H614" s="37">
        <f t="shared" si="141"/>
        <v>50.2</v>
      </c>
    </row>
    <row r="615" spans="1:8" s="40" customFormat="1" ht="27.75" customHeight="1" x14ac:dyDescent="0.25">
      <c r="A615" s="38" t="s">
        <v>122</v>
      </c>
      <c r="B615" s="35" t="s">
        <v>158</v>
      </c>
      <c r="C615" s="35" t="s">
        <v>243</v>
      </c>
      <c r="D615" s="35" t="s">
        <v>423</v>
      </c>
      <c r="E615" s="35" t="s">
        <v>123</v>
      </c>
      <c r="F615" s="37">
        <f>50.2+5</f>
        <v>55.2</v>
      </c>
      <c r="G615" s="37">
        <v>50.2</v>
      </c>
      <c r="H615" s="37">
        <v>50.2</v>
      </c>
    </row>
    <row r="616" spans="1:8" s="40" customFormat="1" ht="27.75" customHeight="1" x14ac:dyDescent="0.25">
      <c r="A616" s="38" t="s">
        <v>424</v>
      </c>
      <c r="B616" s="35" t="s">
        <v>158</v>
      </c>
      <c r="C616" s="35" t="s">
        <v>243</v>
      </c>
      <c r="D616" s="35" t="s">
        <v>425</v>
      </c>
      <c r="E616" s="35" t="s">
        <v>101</v>
      </c>
      <c r="F616" s="37">
        <f>F617+F620</f>
        <v>566.20000000000005</v>
      </c>
      <c r="G616" s="37">
        <f>G617+G620</f>
        <v>278.3</v>
      </c>
      <c r="H616" s="37">
        <f>H617+H620</f>
        <v>278.3</v>
      </c>
    </row>
    <row r="617" spans="1:8" s="40" customFormat="1" ht="27.75" customHeight="1" x14ac:dyDescent="0.25">
      <c r="A617" s="38" t="s">
        <v>237</v>
      </c>
      <c r="B617" s="35" t="s">
        <v>158</v>
      </c>
      <c r="C617" s="35" t="s">
        <v>243</v>
      </c>
      <c r="D617" s="35" t="s">
        <v>426</v>
      </c>
      <c r="E617" s="35" t="s">
        <v>101</v>
      </c>
      <c r="F617" s="37">
        <f t="shared" ref="F617:H618" si="142">F618</f>
        <v>519.6</v>
      </c>
      <c r="G617" s="37">
        <f t="shared" si="142"/>
        <v>231.70000000000002</v>
      </c>
      <c r="H617" s="37">
        <f t="shared" si="142"/>
        <v>231.70000000000002</v>
      </c>
    </row>
    <row r="618" spans="1:8" s="40" customFormat="1" ht="27.75" customHeight="1" x14ac:dyDescent="0.25">
      <c r="A618" s="38" t="s">
        <v>120</v>
      </c>
      <c r="B618" s="35" t="s">
        <v>158</v>
      </c>
      <c r="C618" s="35" t="s">
        <v>243</v>
      </c>
      <c r="D618" s="35" t="s">
        <v>426</v>
      </c>
      <c r="E618" s="35" t="s">
        <v>121</v>
      </c>
      <c r="F618" s="37">
        <f t="shared" si="142"/>
        <v>519.6</v>
      </c>
      <c r="G618" s="37">
        <f t="shared" si="142"/>
        <v>231.70000000000002</v>
      </c>
      <c r="H618" s="37">
        <f t="shared" si="142"/>
        <v>231.70000000000002</v>
      </c>
    </row>
    <row r="619" spans="1:8" s="40" customFormat="1" ht="27.75" customHeight="1" x14ac:dyDescent="0.25">
      <c r="A619" s="38" t="s">
        <v>122</v>
      </c>
      <c r="B619" s="35" t="s">
        <v>158</v>
      </c>
      <c r="C619" s="35" t="s">
        <v>243</v>
      </c>
      <c r="D619" s="35" t="s">
        <v>426</v>
      </c>
      <c r="E619" s="35" t="s">
        <v>123</v>
      </c>
      <c r="F619" s="37">
        <f>384.1+59.2+20-42.1+35.6+62.8</f>
        <v>519.6</v>
      </c>
      <c r="G619" s="37">
        <f>384.1-152.4</f>
        <v>231.70000000000002</v>
      </c>
      <c r="H619" s="37">
        <f>384.1-152.4</f>
        <v>231.70000000000002</v>
      </c>
    </row>
    <row r="620" spans="1:8" s="40" customFormat="1" ht="61.5" customHeight="1" x14ac:dyDescent="0.25">
      <c r="A620" s="38" t="s">
        <v>235</v>
      </c>
      <c r="B620" s="35" t="s">
        <v>158</v>
      </c>
      <c r="C620" s="35" t="s">
        <v>243</v>
      </c>
      <c r="D620" s="35" t="s">
        <v>427</v>
      </c>
      <c r="E620" s="35" t="s">
        <v>101</v>
      </c>
      <c r="F620" s="37">
        <f t="shared" ref="F620:H621" si="143">F621</f>
        <v>46.6</v>
      </c>
      <c r="G620" s="37">
        <f t="shared" si="143"/>
        <v>46.6</v>
      </c>
      <c r="H620" s="37">
        <f t="shared" si="143"/>
        <v>46.6</v>
      </c>
    </row>
    <row r="621" spans="1:8" s="40" customFormat="1" ht="18" customHeight="1" x14ac:dyDescent="0.25">
      <c r="A621" s="38" t="s">
        <v>124</v>
      </c>
      <c r="B621" s="35" t="s">
        <v>158</v>
      </c>
      <c r="C621" s="35" t="s">
        <v>243</v>
      </c>
      <c r="D621" s="35" t="s">
        <v>427</v>
      </c>
      <c r="E621" s="35" t="s">
        <v>125</v>
      </c>
      <c r="F621" s="37">
        <f t="shared" si="143"/>
        <v>46.6</v>
      </c>
      <c r="G621" s="37">
        <f t="shared" si="143"/>
        <v>46.6</v>
      </c>
      <c r="H621" s="37">
        <f t="shared" si="143"/>
        <v>46.6</v>
      </c>
    </row>
    <row r="622" spans="1:8" s="40" customFormat="1" ht="18.75" customHeight="1" x14ac:dyDescent="0.25">
      <c r="A622" s="38" t="s">
        <v>126</v>
      </c>
      <c r="B622" s="35" t="s">
        <v>158</v>
      </c>
      <c r="C622" s="35" t="s">
        <v>243</v>
      </c>
      <c r="D622" s="35" t="s">
        <v>427</v>
      </c>
      <c r="E622" s="35" t="s">
        <v>127</v>
      </c>
      <c r="F622" s="37">
        <v>46.6</v>
      </c>
      <c r="G622" s="37">
        <v>46.6</v>
      </c>
      <c r="H622" s="37">
        <v>46.6</v>
      </c>
    </row>
    <row r="623" spans="1:8" s="40" customFormat="1" ht="31.5" customHeight="1" x14ac:dyDescent="0.25">
      <c r="A623" s="38" t="s">
        <v>443</v>
      </c>
      <c r="B623" s="35" t="s">
        <v>158</v>
      </c>
      <c r="C623" s="35" t="s">
        <v>145</v>
      </c>
      <c r="D623" s="35" t="s">
        <v>100</v>
      </c>
      <c r="E623" s="35" t="s">
        <v>101</v>
      </c>
      <c r="F623" s="37">
        <f t="shared" ref="F623:H627" si="144">F624</f>
        <v>151.9</v>
      </c>
      <c r="G623" s="37">
        <f t="shared" si="144"/>
        <v>187</v>
      </c>
      <c r="H623" s="37">
        <f t="shared" si="144"/>
        <v>187</v>
      </c>
    </row>
    <row r="624" spans="1:8" s="40" customFormat="1" ht="44.25" customHeight="1" x14ac:dyDescent="0.25">
      <c r="A624" s="38" t="s">
        <v>181</v>
      </c>
      <c r="B624" s="35" t="s">
        <v>158</v>
      </c>
      <c r="C624" s="35" t="s">
        <v>145</v>
      </c>
      <c r="D624" s="35" t="s">
        <v>182</v>
      </c>
      <c r="E624" s="35" t="s">
        <v>101</v>
      </c>
      <c r="F624" s="37">
        <f t="shared" si="144"/>
        <v>151.9</v>
      </c>
      <c r="G624" s="37">
        <f t="shared" si="144"/>
        <v>187</v>
      </c>
      <c r="H624" s="37">
        <f t="shared" si="144"/>
        <v>187</v>
      </c>
    </row>
    <row r="625" spans="1:8" s="40" customFormat="1" ht="106.5" customHeight="1" x14ac:dyDescent="0.25">
      <c r="A625" s="38" t="s">
        <v>444</v>
      </c>
      <c r="B625" s="35" t="s">
        <v>158</v>
      </c>
      <c r="C625" s="35" t="s">
        <v>145</v>
      </c>
      <c r="D625" s="35" t="s">
        <v>187</v>
      </c>
      <c r="E625" s="35" t="s">
        <v>101</v>
      </c>
      <c r="F625" s="37">
        <f t="shared" si="144"/>
        <v>151.9</v>
      </c>
      <c r="G625" s="37">
        <f t="shared" si="144"/>
        <v>187</v>
      </c>
      <c r="H625" s="37">
        <f t="shared" si="144"/>
        <v>187</v>
      </c>
    </row>
    <row r="626" spans="1:8" s="40" customFormat="1" ht="14.25" customHeight="1" x14ac:dyDescent="0.25">
      <c r="A626" s="38" t="s">
        <v>179</v>
      </c>
      <c r="B626" s="35" t="s">
        <v>158</v>
      </c>
      <c r="C626" s="35" t="s">
        <v>145</v>
      </c>
      <c r="D626" s="35" t="s">
        <v>188</v>
      </c>
      <c r="E626" s="35" t="s">
        <v>101</v>
      </c>
      <c r="F626" s="37">
        <f t="shared" si="144"/>
        <v>151.9</v>
      </c>
      <c r="G626" s="37">
        <f t="shared" si="144"/>
        <v>187</v>
      </c>
      <c r="H626" s="37">
        <f t="shared" si="144"/>
        <v>187</v>
      </c>
    </row>
    <row r="627" spans="1:8" s="40" customFormat="1" ht="28.5" customHeight="1" x14ac:dyDescent="0.25">
      <c r="A627" s="38" t="s">
        <v>120</v>
      </c>
      <c r="B627" s="35" t="s">
        <v>158</v>
      </c>
      <c r="C627" s="35" t="s">
        <v>145</v>
      </c>
      <c r="D627" s="35" t="s">
        <v>188</v>
      </c>
      <c r="E627" s="35" t="s">
        <v>121</v>
      </c>
      <c r="F627" s="37">
        <f t="shared" si="144"/>
        <v>151.9</v>
      </c>
      <c r="G627" s="37">
        <f t="shared" si="144"/>
        <v>187</v>
      </c>
      <c r="H627" s="37">
        <f t="shared" si="144"/>
        <v>187</v>
      </c>
    </row>
    <row r="628" spans="1:8" s="40" customFormat="1" ht="29.25" customHeight="1" x14ac:dyDescent="0.25">
      <c r="A628" s="38" t="s">
        <v>122</v>
      </c>
      <c r="B628" s="35" t="s">
        <v>158</v>
      </c>
      <c r="C628" s="35" t="s">
        <v>145</v>
      </c>
      <c r="D628" s="35" t="s">
        <v>188</v>
      </c>
      <c r="E628" s="35" t="s">
        <v>123</v>
      </c>
      <c r="F628" s="37">
        <f>187+2.5+10-55+1.1+6.3</f>
        <v>151.9</v>
      </c>
      <c r="G628" s="37">
        <v>187</v>
      </c>
      <c r="H628" s="37">
        <v>187</v>
      </c>
    </row>
    <row r="629" spans="1:8" s="40" customFormat="1" ht="18.75" customHeight="1" x14ac:dyDescent="0.25">
      <c r="A629" s="38" t="s">
        <v>445</v>
      </c>
      <c r="B629" s="35" t="s">
        <v>158</v>
      </c>
      <c r="C629" s="35" t="s">
        <v>158</v>
      </c>
      <c r="D629" s="35" t="s">
        <v>100</v>
      </c>
      <c r="E629" s="35" t="s">
        <v>101</v>
      </c>
      <c r="F629" s="37">
        <f>F630</f>
        <v>316.5</v>
      </c>
      <c r="G629" s="37">
        <f>G630</f>
        <v>316.5</v>
      </c>
      <c r="H629" s="37">
        <f>H630</f>
        <v>316.5</v>
      </c>
    </row>
    <row r="630" spans="1:8" s="40" customFormat="1" ht="44.25" customHeight="1" x14ac:dyDescent="0.25">
      <c r="A630" s="38" t="s">
        <v>446</v>
      </c>
      <c r="B630" s="35" t="s">
        <v>158</v>
      </c>
      <c r="C630" s="35" t="s">
        <v>158</v>
      </c>
      <c r="D630" s="35" t="s">
        <v>447</v>
      </c>
      <c r="E630" s="35" t="s">
        <v>101</v>
      </c>
      <c r="F630" s="37">
        <f>F631+F637</f>
        <v>316.5</v>
      </c>
      <c r="G630" s="37">
        <f>G631+G637</f>
        <v>316.5</v>
      </c>
      <c r="H630" s="37">
        <f>H631+H637</f>
        <v>316.5</v>
      </c>
    </row>
    <row r="631" spans="1:8" s="40" customFormat="1" ht="28.5" customHeight="1" x14ac:dyDescent="0.25">
      <c r="A631" s="38" t="s">
        <v>448</v>
      </c>
      <c r="B631" s="35" t="s">
        <v>158</v>
      </c>
      <c r="C631" s="35" t="s">
        <v>158</v>
      </c>
      <c r="D631" s="35" t="s">
        <v>449</v>
      </c>
      <c r="E631" s="35" t="s">
        <v>101</v>
      </c>
      <c r="F631" s="37">
        <f t="shared" ref="F631:H633" si="145">F632</f>
        <v>259.60000000000002</v>
      </c>
      <c r="G631" s="37">
        <f t="shared" si="145"/>
        <v>272.60000000000002</v>
      </c>
      <c r="H631" s="37">
        <f t="shared" si="145"/>
        <v>272.60000000000002</v>
      </c>
    </row>
    <row r="632" spans="1:8" s="40" customFormat="1" ht="15" customHeight="1" x14ac:dyDescent="0.25">
      <c r="A632" s="38" t="s">
        <v>179</v>
      </c>
      <c r="B632" s="35" t="s">
        <v>158</v>
      </c>
      <c r="C632" s="35" t="s">
        <v>158</v>
      </c>
      <c r="D632" s="35" t="s">
        <v>450</v>
      </c>
      <c r="E632" s="35" t="s">
        <v>101</v>
      </c>
      <c r="F632" s="37">
        <f t="shared" si="145"/>
        <v>259.60000000000002</v>
      </c>
      <c r="G632" s="37">
        <f t="shared" si="145"/>
        <v>272.60000000000002</v>
      </c>
      <c r="H632" s="37">
        <f t="shared" si="145"/>
        <v>272.60000000000002</v>
      </c>
    </row>
    <row r="633" spans="1:8" s="40" customFormat="1" ht="32.25" customHeight="1" x14ac:dyDescent="0.25">
      <c r="A633" s="38" t="s">
        <v>394</v>
      </c>
      <c r="B633" s="35" t="s">
        <v>158</v>
      </c>
      <c r="C633" s="35" t="s">
        <v>158</v>
      </c>
      <c r="D633" s="35" t="s">
        <v>450</v>
      </c>
      <c r="E633" s="35" t="s">
        <v>395</v>
      </c>
      <c r="F633" s="37">
        <f t="shared" si="145"/>
        <v>259.60000000000002</v>
      </c>
      <c r="G633" s="37">
        <f t="shared" si="145"/>
        <v>272.60000000000002</v>
      </c>
      <c r="H633" s="37">
        <f t="shared" si="145"/>
        <v>272.60000000000002</v>
      </c>
    </row>
    <row r="634" spans="1:8" s="40" customFormat="1" ht="15" x14ac:dyDescent="0.25">
      <c r="A634" s="38" t="s">
        <v>396</v>
      </c>
      <c r="B634" s="35" t="s">
        <v>158</v>
      </c>
      <c r="C634" s="35" t="s">
        <v>158</v>
      </c>
      <c r="D634" s="35" t="s">
        <v>450</v>
      </c>
      <c r="E634" s="35" t="s">
        <v>397</v>
      </c>
      <c r="F634" s="37">
        <f>272.6-13</f>
        <v>259.60000000000002</v>
      </c>
      <c r="G634" s="37">
        <v>272.60000000000002</v>
      </c>
      <c r="H634" s="37">
        <v>272.60000000000002</v>
      </c>
    </row>
    <row r="635" spans="1:8" s="40" customFormat="1" ht="39" hidden="1" customHeight="1" x14ac:dyDescent="0.25">
      <c r="A635" s="38" t="s">
        <v>451</v>
      </c>
      <c r="B635" s="35" t="s">
        <v>158</v>
      </c>
      <c r="C635" s="35" t="s">
        <v>248</v>
      </c>
      <c r="D635" s="35" t="s">
        <v>452</v>
      </c>
      <c r="E635" s="35" t="s">
        <v>101</v>
      </c>
      <c r="F635" s="37">
        <f t="shared" ref="F635:H636" si="146">G635/1000</f>
        <v>0</v>
      </c>
      <c r="G635" s="37">
        <f t="shared" si="146"/>
        <v>0</v>
      </c>
      <c r="H635" s="37">
        <f t="shared" si="146"/>
        <v>0</v>
      </c>
    </row>
    <row r="636" spans="1:8" s="40" customFormat="1" ht="15" hidden="1" customHeight="1" x14ac:dyDescent="0.25">
      <c r="A636" s="38" t="s">
        <v>453</v>
      </c>
      <c r="B636" s="35" t="s">
        <v>158</v>
      </c>
      <c r="C636" s="35" t="s">
        <v>248</v>
      </c>
      <c r="D636" s="35" t="s">
        <v>452</v>
      </c>
      <c r="E636" s="35" t="s">
        <v>454</v>
      </c>
      <c r="F636" s="37">
        <f t="shared" si="146"/>
        <v>0</v>
      </c>
      <c r="G636" s="37">
        <f t="shared" si="146"/>
        <v>0</v>
      </c>
      <c r="H636" s="37">
        <f t="shared" si="146"/>
        <v>0</v>
      </c>
    </row>
    <row r="637" spans="1:8" s="40" customFormat="1" ht="27.75" customHeight="1" x14ac:dyDescent="0.25">
      <c r="A637" s="38" t="s">
        <v>455</v>
      </c>
      <c r="B637" s="35" t="s">
        <v>158</v>
      </c>
      <c r="C637" s="35" t="s">
        <v>158</v>
      </c>
      <c r="D637" s="35" t="s">
        <v>456</v>
      </c>
      <c r="E637" s="35" t="s">
        <v>101</v>
      </c>
      <c r="F637" s="37">
        <f t="shared" ref="F637:H639" si="147">F638</f>
        <v>56.9</v>
      </c>
      <c r="G637" s="37">
        <f t="shared" si="147"/>
        <v>43.9</v>
      </c>
      <c r="H637" s="37">
        <f t="shared" si="147"/>
        <v>43.9</v>
      </c>
    </row>
    <row r="638" spans="1:8" s="40" customFormat="1" ht="17.25" customHeight="1" x14ac:dyDescent="0.25">
      <c r="A638" s="38" t="s">
        <v>179</v>
      </c>
      <c r="B638" s="35" t="s">
        <v>158</v>
      </c>
      <c r="C638" s="35" t="s">
        <v>158</v>
      </c>
      <c r="D638" s="35" t="s">
        <v>457</v>
      </c>
      <c r="E638" s="35" t="s">
        <v>101</v>
      </c>
      <c r="F638" s="37">
        <f t="shared" si="147"/>
        <v>56.9</v>
      </c>
      <c r="G638" s="37">
        <f t="shared" si="147"/>
        <v>43.9</v>
      </c>
      <c r="H638" s="37">
        <f t="shared" si="147"/>
        <v>43.9</v>
      </c>
    </row>
    <row r="639" spans="1:8" s="40" customFormat="1" ht="29.25" customHeight="1" x14ac:dyDescent="0.25">
      <c r="A639" s="38" t="s">
        <v>394</v>
      </c>
      <c r="B639" s="35" t="s">
        <v>158</v>
      </c>
      <c r="C639" s="35" t="s">
        <v>158</v>
      </c>
      <c r="D639" s="35" t="s">
        <v>457</v>
      </c>
      <c r="E639" s="35" t="s">
        <v>395</v>
      </c>
      <c r="F639" s="37">
        <f t="shared" si="147"/>
        <v>56.9</v>
      </c>
      <c r="G639" s="37">
        <f t="shared" si="147"/>
        <v>43.9</v>
      </c>
      <c r="H639" s="37">
        <f t="shared" si="147"/>
        <v>43.9</v>
      </c>
    </row>
    <row r="640" spans="1:8" s="40" customFormat="1" ht="19.5" customHeight="1" x14ac:dyDescent="0.25">
      <c r="A640" s="38" t="s">
        <v>396</v>
      </c>
      <c r="B640" s="35" t="s">
        <v>158</v>
      </c>
      <c r="C640" s="35" t="s">
        <v>158</v>
      </c>
      <c r="D640" s="35" t="s">
        <v>457</v>
      </c>
      <c r="E640" s="35" t="s">
        <v>397</v>
      </c>
      <c r="F640" s="37">
        <f>43.9+13</f>
        <v>56.9</v>
      </c>
      <c r="G640" s="37">
        <v>43.9</v>
      </c>
      <c r="H640" s="37">
        <v>43.9</v>
      </c>
    </row>
    <row r="641" spans="1:8" s="40" customFormat="1" ht="15" customHeight="1" x14ac:dyDescent="0.2">
      <c r="A641" s="54" t="s">
        <v>458</v>
      </c>
      <c r="B641" s="33" t="s">
        <v>459</v>
      </c>
      <c r="C641" s="33" t="s">
        <v>99</v>
      </c>
      <c r="D641" s="33" t="s">
        <v>100</v>
      </c>
      <c r="E641" s="33" t="s">
        <v>101</v>
      </c>
      <c r="F641" s="34">
        <f>F642</f>
        <v>6475.7</v>
      </c>
      <c r="G641" s="34">
        <f>G642</f>
        <v>5366.6999999999989</v>
      </c>
      <c r="H641" s="34">
        <f>H642</f>
        <v>5366.6999999999989</v>
      </c>
    </row>
    <row r="642" spans="1:8" s="40" customFormat="1" ht="18.75" customHeight="1" x14ac:dyDescent="0.25">
      <c r="A642" s="38" t="s">
        <v>460</v>
      </c>
      <c r="B642" s="35" t="s">
        <v>459</v>
      </c>
      <c r="C642" s="35" t="s">
        <v>98</v>
      </c>
      <c r="D642" s="35" t="s">
        <v>100</v>
      </c>
      <c r="E642" s="35" t="s">
        <v>101</v>
      </c>
      <c r="F642" s="37">
        <f>F643+F648+F653+F685</f>
        <v>6475.7</v>
      </c>
      <c r="G642" s="37">
        <f>G643+G648+G653+G685</f>
        <v>5366.6999999999989</v>
      </c>
      <c r="H642" s="37">
        <f>H643+H648+H653+H685</f>
        <v>5366.6999999999989</v>
      </c>
    </row>
    <row r="643" spans="1:8" s="40" customFormat="1" ht="41.25" customHeight="1" x14ac:dyDescent="0.25">
      <c r="A643" s="38" t="s">
        <v>175</v>
      </c>
      <c r="B643" s="35" t="s">
        <v>459</v>
      </c>
      <c r="C643" s="35" t="s">
        <v>98</v>
      </c>
      <c r="D643" s="35" t="s">
        <v>176</v>
      </c>
      <c r="E643" s="35" t="s">
        <v>101</v>
      </c>
      <c r="F643" s="37">
        <f>F644</f>
        <v>5.9</v>
      </c>
      <c r="G643" s="37">
        <f>G644</f>
        <v>5.9</v>
      </c>
      <c r="H643" s="37">
        <f>H644</f>
        <v>5.9</v>
      </c>
    </row>
    <row r="644" spans="1:8" s="40" customFormat="1" ht="42.75" customHeight="1" x14ac:dyDescent="0.25">
      <c r="A644" s="38" t="s">
        <v>461</v>
      </c>
      <c r="B644" s="35" t="s">
        <v>459</v>
      </c>
      <c r="C644" s="35" t="s">
        <v>98</v>
      </c>
      <c r="D644" s="35" t="s">
        <v>462</v>
      </c>
      <c r="E644" s="35" t="s">
        <v>101</v>
      </c>
      <c r="F644" s="37">
        <f t="shared" ref="F644:H651" si="148">F645</f>
        <v>5.9</v>
      </c>
      <c r="G644" s="37">
        <f t="shared" si="148"/>
        <v>5.9</v>
      </c>
      <c r="H644" s="37">
        <f t="shared" si="148"/>
        <v>5.9</v>
      </c>
    </row>
    <row r="645" spans="1:8" s="40" customFormat="1" ht="14.25" customHeight="1" x14ac:dyDescent="0.25">
      <c r="A645" s="38" t="s">
        <v>179</v>
      </c>
      <c r="B645" s="35" t="s">
        <v>459</v>
      </c>
      <c r="C645" s="35" t="s">
        <v>98</v>
      </c>
      <c r="D645" s="35" t="s">
        <v>463</v>
      </c>
      <c r="E645" s="35" t="s">
        <v>101</v>
      </c>
      <c r="F645" s="37">
        <f t="shared" si="148"/>
        <v>5.9</v>
      </c>
      <c r="G645" s="37">
        <f t="shared" si="148"/>
        <v>5.9</v>
      </c>
      <c r="H645" s="37">
        <f t="shared" si="148"/>
        <v>5.9</v>
      </c>
    </row>
    <row r="646" spans="1:8" s="40" customFormat="1" ht="27.75" customHeight="1" x14ac:dyDescent="0.25">
      <c r="A646" s="38" t="s">
        <v>120</v>
      </c>
      <c r="B646" s="35" t="s">
        <v>459</v>
      </c>
      <c r="C646" s="35" t="s">
        <v>98</v>
      </c>
      <c r="D646" s="35" t="s">
        <v>463</v>
      </c>
      <c r="E646" s="35" t="s">
        <v>121</v>
      </c>
      <c r="F646" s="37">
        <f t="shared" si="148"/>
        <v>5.9</v>
      </c>
      <c r="G646" s="37">
        <f t="shared" si="148"/>
        <v>5.9</v>
      </c>
      <c r="H646" s="37">
        <f t="shared" si="148"/>
        <v>5.9</v>
      </c>
    </row>
    <row r="647" spans="1:8" s="40" customFormat="1" ht="28.5" customHeight="1" x14ac:dyDescent="0.25">
      <c r="A647" s="38" t="s">
        <v>122</v>
      </c>
      <c r="B647" s="35" t="s">
        <v>459</v>
      </c>
      <c r="C647" s="35" t="s">
        <v>98</v>
      </c>
      <c r="D647" s="35" t="s">
        <v>463</v>
      </c>
      <c r="E647" s="35" t="s">
        <v>123</v>
      </c>
      <c r="F647" s="37">
        <f>5.9+5.9-5.9</f>
        <v>5.9</v>
      </c>
      <c r="G647" s="37">
        <f>5.9+5.9-5.9</f>
        <v>5.9</v>
      </c>
      <c r="H647" s="37">
        <f>5.9+5.9-5.9</f>
        <v>5.9</v>
      </c>
    </row>
    <row r="648" spans="1:8" s="40" customFormat="1" ht="37.5" hidden="1" customHeight="1" x14ac:dyDescent="0.25">
      <c r="A648" s="38" t="s">
        <v>464</v>
      </c>
      <c r="B648" s="35" t="s">
        <v>459</v>
      </c>
      <c r="C648" s="35" t="s">
        <v>98</v>
      </c>
      <c r="D648" s="35" t="s">
        <v>465</v>
      </c>
      <c r="E648" s="35" t="s">
        <v>101</v>
      </c>
      <c r="F648" s="37">
        <f t="shared" si="148"/>
        <v>0</v>
      </c>
      <c r="G648" s="37">
        <f t="shared" si="148"/>
        <v>0</v>
      </c>
      <c r="H648" s="37">
        <f t="shared" si="148"/>
        <v>0</v>
      </c>
    </row>
    <row r="649" spans="1:8" s="40" customFormat="1" ht="24" hidden="1" customHeight="1" x14ac:dyDescent="0.25">
      <c r="A649" s="38" t="s">
        <v>466</v>
      </c>
      <c r="B649" s="35" t="s">
        <v>459</v>
      </c>
      <c r="C649" s="35" t="s">
        <v>98</v>
      </c>
      <c r="D649" s="35" t="s">
        <v>467</v>
      </c>
      <c r="E649" s="35" t="s">
        <v>101</v>
      </c>
      <c r="F649" s="37">
        <f t="shared" si="148"/>
        <v>0</v>
      </c>
      <c r="G649" s="37">
        <f t="shared" si="148"/>
        <v>0</v>
      </c>
      <c r="H649" s="37">
        <f t="shared" si="148"/>
        <v>0</v>
      </c>
    </row>
    <row r="650" spans="1:8" s="40" customFormat="1" ht="15" hidden="1" customHeight="1" x14ac:dyDescent="0.25">
      <c r="A650" s="38" t="s">
        <v>179</v>
      </c>
      <c r="B650" s="35" t="s">
        <v>459</v>
      </c>
      <c r="C650" s="35" t="s">
        <v>98</v>
      </c>
      <c r="D650" s="35" t="s">
        <v>468</v>
      </c>
      <c r="E650" s="35" t="s">
        <v>101</v>
      </c>
      <c r="F650" s="37">
        <f t="shared" si="148"/>
        <v>0</v>
      </c>
      <c r="G650" s="37">
        <f t="shared" si="148"/>
        <v>0</v>
      </c>
      <c r="H650" s="37">
        <f t="shared" si="148"/>
        <v>0</v>
      </c>
    </row>
    <row r="651" spans="1:8" s="40" customFormat="1" ht="30" hidden="1" customHeight="1" x14ac:dyDescent="0.25">
      <c r="A651" s="38" t="s">
        <v>120</v>
      </c>
      <c r="B651" s="35" t="s">
        <v>459</v>
      </c>
      <c r="C651" s="35" t="s">
        <v>98</v>
      </c>
      <c r="D651" s="35" t="s">
        <v>468</v>
      </c>
      <c r="E651" s="35" t="s">
        <v>121</v>
      </c>
      <c r="F651" s="37">
        <f t="shared" si="148"/>
        <v>0</v>
      </c>
      <c r="G651" s="37">
        <f t="shared" si="148"/>
        <v>0</v>
      </c>
      <c r="H651" s="37">
        <f t="shared" si="148"/>
        <v>0</v>
      </c>
    </row>
    <row r="652" spans="1:8" s="40" customFormat="1" ht="27.75" hidden="1" customHeight="1" x14ac:dyDescent="0.25">
      <c r="A652" s="38" t="s">
        <v>122</v>
      </c>
      <c r="B652" s="35" t="s">
        <v>459</v>
      </c>
      <c r="C652" s="35" t="s">
        <v>98</v>
      </c>
      <c r="D652" s="35" t="s">
        <v>468</v>
      </c>
      <c r="E652" s="35" t="s">
        <v>123</v>
      </c>
      <c r="F652" s="37">
        <f>5.9-5.9</f>
        <v>0</v>
      </c>
      <c r="G652" s="37">
        <f>5.9-5.9</f>
        <v>0</v>
      </c>
      <c r="H652" s="37">
        <f>5.9-5.9</f>
        <v>0</v>
      </c>
    </row>
    <row r="653" spans="1:8" s="40" customFormat="1" ht="40.5" customHeight="1" x14ac:dyDescent="0.25">
      <c r="A653" s="38" t="s">
        <v>469</v>
      </c>
      <c r="B653" s="35" t="s">
        <v>459</v>
      </c>
      <c r="C653" s="35" t="s">
        <v>98</v>
      </c>
      <c r="D653" s="35" t="s">
        <v>470</v>
      </c>
      <c r="E653" s="35" t="s">
        <v>101</v>
      </c>
      <c r="F653" s="37">
        <f>F654+F678</f>
        <v>6272.6</v>
      </c>
      <c r="G653" s="37">
        <f>G654+G678</f>
        <v>5283.5999999999995</v>
      </c>
      <c r="H653" s="37">
        <f>H654+H678</f>
        <v>5283.5999999999995</v>
      </c>
    </row>
    <row r="654" spans="1:8" s="40" customFormat="1" ht="27.75" customHeight="1" x14ac:dyDescent="0.25">
      <c r="A654" s="38" t="s">
        <v>471</v>
      </c>
      <c r="B654" s="35" t="s">
        <v>459</v>
      </c>
      <c r="C654" s="35" t="s">
        <v>98</v>
      </c>
      <c r="D654" s="35" t="s">
        <v>472</v>
      </c>
      <c r="E654" s="35" t="s">
        <v>101</v>
      </c>
      <c r="F654" s="37">
        <f>F655+F672+F663+F660+F675+F666</f>
        <v>5586.4000000000005</v>
      </c>
      <c r="G654" s="37">
        <f>G655+G672+G663+G660</f>
        <v>4885.2</v>
      </c>
      <c r="H654" s="37">
        <f>H655+H672+H663+H660</f>
        <v>4885.2</v>
      </c>
    </row>
    <row r="655" spans="1:8" s="40" customFormat="1" ht="27.75" customHeight="1" x14ac:dyDescent="0.25">
      <c r="A655" s="38" t="s">
        <v>237</v>
      </c>
      <c r="B655" s="35" t="s">
        <v>459</v>
      </c>
      <c r="C655" s="35" t="s">
        <v>98</v>
      </c>
      <c r="D655" s="35" t="s">
        <v>473</v>
      </c>
      <c r="E655" s="35" t="s">
        <v>101</v>
      </c>
      <c r="F655" s="37">
        <f>F656+F658</f>
        <v>4222.7000000000007</v>
      </c>
      <c r="G655" s="37">
        <f>G656+G658</f>
        <v>4529</v>
      </c>
      <c r="H655" s="37">
        <f>H656+H658</f>
        <v>4529</v>
      </c>
    </row>
    <row r="656" spans="1:8" s="40" customFormat="1" ht="68.25" customHeight="1" x14ac:dyDescent="0.25">
      <c r="A656" s="38" t="s">
        <v>110</v>
      </c>
      <c r="B656" s="35" t="s">
        <v>459</v>
      </c>
      <c r="C656" s="35" t="s">
        <v>98</v>
      </c>
      <c r="D656" s="35" t="s">
        <v>473</v>
      </c>
      <c r="E656" s="35" t="s">
        <v>111</v>
      </c>
      <c r="F656" s="37">
        <f>F657</f>
        <v>3811.0000000000005</v>
      </c>
      <c r="G656" s="37">
        <f>G657</f>
        <v>4340.3</v>
      </c>
      <c r="H656" s="37">
        <f>H657</f>
        <v>4340.3</v>
      </c>
    </row>
    <row r="657" spans="1:8" s="40" customFormat="1" ht="19.5" customHeight="1" x14ac:dyDescent="0.25">
      <c r="A657" s="38" t="s">
        <v>239</v>
      </c>
      <c r="B657" s="35" t="s">
        <v>459</v>
      </c>
      <c r="C657" s="35" t="s">
        <v>98</v>
      </c>
      <c r="D657" s="35" t="s">
        <v>473</v>
      </c>
      <c r="E657" s="35" t="s">
        <v>240</v>
      </c>
      <c r="F657" s="37">
        <f>4033.3-78.6-23.7-120</f>
        <v>3811.0000000000005</v>
      </c>
      <c r="G657" s="37">
        <f>4033.3+307</f>
        <v>4340.3</v>
      </c>
      <c r="H657" s="37">
        <f>4033.3+307</f>
        <v>4340.3</v>
      </c>
    </row>
    <row r="658" spans="1:8" s="40" customFormat="1" ht="30" customHeight="1" x14ac:dyDescent="0.25">
      <c r="A658" s="38" t="s">
        <v>120</v>
      </c>
      <c r="B658" s="35" t="s">
        <v>459</v>
      </c>
      <c r="C658" s="35" t="s">
        <v>98</v>
      </c>
      <c r="D658" s="35" t="s">
        <v>473</v>
      </c>
      <c r="E658" s="35" t="s">
        <v>121</v>
      </c>
      <c r="F658" s="37">
        <f>F659</f>
        <v>411.7</v>
      </c>
      <c r="G658" s="37">
        <f>G659</f>
        <v>188.7</v>
      </c>
      <c r="H658" s="37">
        <f>H659</f>
        <v>188.7</v>
      </c>
    </row>
    <row r="659" spans="1:8" s="40" customFormat="1" ht="30.75" customHeight="1" x14ac:dyDescent="0.25">
      <c r="A659" s="38" t="s">
        <v>122</v>
      </c>
      <c r="B659" s="35" t="s">
        <v>459</v>
      </c>
      <c r="C659" s="35" t="s">
        <v>98</v>
      </c>
      <c r="D659" s="35" t="s">
        <v>473</v>
      </c>
      <c r="E659" s="35" t="s">
        <v>123</v>
      </c>
      <c r="F659" s="37">
        <f>555-161.7+14+4.4</f>
        <v>411.7</v>
      </c>
      <c r="G659" s="37">
        <f>555-366.3</f>
        <v>188.7</v>
      </c>
      <c r="H659" s="37">
        <f>555-366.3</f>
        <v>188.7</v>
      </c>
    </row>
    <row r="660" spans="1:8" s="40" customFormat="1" ht="58.5" customHeight="1" x14ac:dyDescent="0.25">
      <c r="A660" s="38" t="s">
        <v>589</v>
      </c>
      <c r="B660" s="35" t="s">
        <v>459</v>
      </c>
      <c r="C660" s="35" t="s">
        <v>98</v>
      </c>
      <c r="D660" s="35" t="s">
        <v>588</v>
      </c>
      <c r="E660" s="35" t="s">
        <v>101</v>
      </c>
      <c r="F660" s="37">
        <f>F661</f>
        <v>102.3</v>
      </c>
      <c r="G660" s="37">
        <f t="shared" ref="G660:H660" si="149">G661</f>
        <v>0</v>
      </c>
      <c r="H660" s="37">
        <f t="shared" si="149"/>
        <v>0</v>
      </c>
    </row>
    <row r="661" spans="1:8" s="40" customFormat="1" ht="72" customHeight="1" x14ac:dyDescent="0.25">
      <c r="A661" s="38" t="s">
        <v>110</v>
      </c>
      <c r="B661" s="35" t="s">
        <v>459</v>
      </c>
      <c r="C661" s="35" t="s">
        <v>98</v>
      </c>
      <c r="D661" s="35" t="s">
        <v>588</v>
      </c>
      <c r="E661" s="35" t="s">
        <v>111</v>
      </c>
      <c r="F661" s="37">
        <f>F662</f>
        <v>102.3</v>
      </c>
      <c r="G661" s="37">
        <f t="shared" ref="G661:H661" si="150">G662</f>
        <v>0</v>
      </c>
      <c r="H661" s="37">
        <f t="shared" si="150"/>
        <v>0</v>
      </c>
    </row>
    <row r="662" spans="1:8" s="40" customFormat="1" ht="27" customHeight="1" x14ac:dyDescent="0.25">
      <c r="A662" s="38" t="s">
        <v>239</v>
      </c>
      <c r="B662" s="35" t="s">
        <v>459</v>
      </c>
      <c r="C662" s="35" t="s">
        <v>98</v>
      </c>
      <c r="D662" s="35" t="s">
        <v>588</v>
      </c>
      <c r="E662" s="35" t="s">
        <v>240</v>
      </c>
      <c r="F662" s="37">
        <f>78.6+23.7</f>
        <v>102.3</v>
      </c>
      <c r="G662" s="37">
        <v>0</v>
      </c>
      <c r="H662" s="37">
        <v>0</v>
      </c>
    </row>
    <row r="663" spans="1:8" s="40" customFormat="1" ht="27.75" customHeight="1" x14ac:dyDescent="0.25">
      <c r="A663" s="38" t="s">
        <v>474</v>
      </c>
      <c r="B663" s="35" t="s">
        <v>459</v>
      </c>
      <c r="C663" s="35" t="s">
        <v>98</v>
      </c>
      <c r="D663" s="35" t="s">
        <v>475</v>
      </c>
      <c r="E663" s="35" t="s">
        <v>101</v>
      </c>
      <c r="F663" s="37">
        <f t="shared" ref="F663:H664" si="151">F664</f>
        <v>307</v>
      </c>
      <c r="G663" s="37">
        <f t="shared" si="151"/>
        <v>0</v>
      </c>
      <c r="H663" s="37">
        <f t="shared" si="151"/>
        <v>0</v>
      </c>
    </row>
    <row r="664" spans="1:8" s="40" customFormat="1" ht="25.5" customHeight="1" x14ac:dyDescent="0.25">
      <c r="A664" s="38" t="s">
        <v>110</v>
      </c>
      <c r="B664" s="35" t="s">
        <v>459</v>
      </c>
      <c r="C664" s="35" t="s">
        <v>98</v>
      </c>
      <c r="D664" s="35" t="s">
        <v>475</v>
      </c>
      <c r="E664" s="35" t="s">
        <v>111</v>
      </c>
      <c r="F664" s="37">
        <f t="shared" si="151"/>
        <v>307</v>
      </c>
      <c r="G664" s="37">
        <f t="shared" si="151"/>
        <v>0</v>
      </c>
      <c r="H664" s="37">
        <f t="shared" si="151"/>
        <v>0</v>
      </c>
    </row>
    <row r="665" spans="1:8" s="40" customFormat="1" ht="15.75" customHeight="1" x14ac:dyDescent="0.25">
      <c r="A665" s="38" t="s">
        <v>239</v>
      </c>
      <c r="B665" s="35" t="s">
        <v>459</v>
      </c>
      <c r="C665" s="35" t="s">
        <v>98</v>
      </c>
      <c r="D665" s="35" t="s">
        <v>475</v>
      </c>
      <c r="E665" s="35" t="s">
        <v>240</v>
      </c>
      <c r="F665" s="37">
        <v>307</v>
      </c>
      <c r="G665" s="37">
        <v>0</v>
      </c>
      <c r="H665" s="37">
        <v>0</v>
      </c>
    </row>
    <row r="666" spans="1:8" s="40" customFormat="1" ht="42.75" customHeight="1" x14ac:dyDescent="0.25">
      <c r="A666" s="38" t="s">
        <v>669</v>
      </c>
      <c r="B666" s="35" t="s">
        <v>459</v>
      </c>
      <c r="C666" s="35" t="s">
        <v>98</v>
      </c>
      <c r="D666" s="35" t="s">
        <v>671</v>
      </c>
      <c r="E666" s="35" t="s">
        <v>101</v>
      </c>
      <c r="F666" s="37">
        <f>F667+F669</f>
        <v>665.4</v>
      </c>
      <c r="G666" s="37">
        <v>0</v>
      </c>
      <c r="H666" s="37">
        <v>0</v>
      </c>
    </row>
    <row r="667" spans="1:8" s="40" customFormat="1" ht="30" customHeight="1" x14ac:dyDescent="0.25">
      <c r="A667" s="38" t="s">
        <v>120</v>
      </c>
      <c r="B667" s="35" t="s">
        <v>459</v>
      </c>
      <c r="C667" s="35" t="s">
        <v>98</v>
      </c>
      <c r="D667" s="35" t="s">
        <v>671</v>
      </c>
      <c r="E667" s="35" t="s">
        <v>121</v>
      </c>
      <c r="F667" s="37">
        <f>F668</f>
        <v>436</v>
      </c>
      <c r="G667" s="37">
        <v>0</v>
      </c>
      <c r="H667" s="37">
        <v>0</v>
      </c>
    </row>
    <row r="668" spans="1:8" s="40" customFormat="1" ht="29.25" customHeight="1" x14ac:dyDescent="0.25">
      <c r="A668" s="38" t="s">
        <v>122</v>
      </c>
      <c r="B668" s="35" t="s">
        <v>459</v>
      </c>
      <c r="C668" s="35" t="s">
        <v>98</v>
      </c>
      <c r="D668" s="35" t="s">
        <v>671</v>
      </c>
      <c r="E668" s="35" t="s">
        <v>123</v>
      </c>
      <c r="F668" s="37">
        <v>436</v>
      </c>
      <c r="G668" s="37">
        <v>0</v>
      </c>
      <c r="H668" s="37">
        <v>0</v>
      </c>
    </row>
    <row r="669" spans="1:8" s="40" customFormat="1" ht="18.75" customHeight="1" x14ac:dyDescent="0.25">
      <c r="A669" s="38" t="s">
        <v>124</v>
      </c>
      <c r="B669" s="35" t="s">
        <v>459</v>
      </c>
      <c r="C669" s="35" t="s">
        <v>98</v>
      </c>
      <c r="D669" s="35" t="s">
        <v>671</v>
      </c>
      <c r="E669" s="35" t="s">
        <v>125</v>
      </c>
      <c r="F669" s="37">
        <f>F670</f>
        <v>229.4</v>
      </c>
      <c r="G669" s="37">
        <v>0</v>
      </c>
      <c r="H669" s="37">
        <v>0</v>
      </c>
    </row>
    <row r="670" spans="1:8" s="40" customFormat="1" ht="21.75" customHeight="1" x14ac:dyDescent="0.25">
      <c r="A670" s="38" t="s">
        <v>126</v>
      </c>
      <c r="B670" s="35" t="s">
        <v>459</v>
      </c>
      <c r="C670" s="35" t="s">
        <v>98</v>
      </c>
      <c r="D670" s="35" t="s">
        <v>671</v>
      </c>
      <c r="E670" s="35" t="s">
        <v>127</v>
      </c>
      <c r="F670" s="37">
        <v>229.4</v>
      </c>
      <c r="G670" s="37">
        <v>0</v>
      </c>
      <c r="H670" s="37">
        <v>0</v>
      </c>
    </row>
    <row r="671" spans="1:8" s="40" customFormat="1" ht="29.25" hidden="1" customHeight="1" x14ac:dyDescent="0.25">
      <c r="A671" s="38"/>
      <c r="B671" s="35"/>
      <c r="C671" s="35"/>
      <c r="D671" s="35"/>
      <c r="E671" s="35"/>
      <c r="F671" s="37"/>
      <c r="G671" s="37"/>
      <c r="H671" s="37"/>
    </row>
    <row r="672" spans="1:8" s="40" customFormat="1" ht="54" customHeight="1" x14ac:dyDescent="0.25">
      <c r="A672" s="38" t="s">
        <v>235</v>
      </c>
      <c r="B672" s="35" t="s">
        <v>459</v>
      </c>
      <c r="C672" s="35" t="s">
        <v>98</v>
      </c>
      <c r="D672" s="35" t="s">
        <v>476</v>
      </c>
      <c r="E672" s="35" t="s">
        <v>101</v>
      </c>
      <c r="F672" s="37">
        <f t="shared" ref="F672:H673" si="152">F673</f>
        <v>239</v>
      </c>
      <c r="G672" s="37">
        <f t="shared" si="152"/>
        <v>356.2</v>
      </c>
      <c r="H672" s="37">
        <f t="shared" si="152"/>
        <v>356.2</v>
      </c>
    </row>
    <row r="673" spans="1:8" s="40" customFormat="1" ht="15" customHeight="1" x14ac:dyDescent="0.25">
      <c r="A673" s="38" t="s">
        <v>124</v>
      </c>
      <c r="B673" s="35" t="s">
        <v>459</v>
      </c>
      <c r="C673" s="35" t="s">
        <v>98</v>
      </c>
      <c r="D673" s="35" t="s">
        <v>476</v>
      </c>
      <c r="E673" s="35" t="s">
        <v>125</v>
      </c>
      <c r="F673" s="37">
        <f t="shared" si="152"/>
        <v>239</v>
      </c>
      <c r="G673" s="37">
        <f t="shared" si="152"/>
        <v>356.2</v>
      </c>
      <c r="H673" s="37">
        <f t="shared" si="152"/>
        <v>356.2</v>
      </c>
    </row>
    <row r="674" spans="1:8" s="40" customFormat="1" ht="15" customHeight="1" x14ac:dyDescent="0.25">
      <c r="A674" s="38" t="s">
        <v>126</v>
      </c>
      <c r="B674" s="35" t="s">
        <v>459</v>
      </c>
      <c r="C674" s="35" t="s">
        <v>98</v>
      </c>
      <c r="D674" s="35" t="s">
        <v>476</v>
      </c>
      <c r="E674" s="35" t="s">
        <v>127</v>
      </c>
      <c r="F674" s="37">
        <f>356.2-117.2</f>
        <v>239</v>
      </c>
      <c r="G674" s="37">
        <v>356.2</v>
      </c>
      <c r="H674" s="37">
        <v>356.2</v>
      </c>
    </row>
    <row r="675" spans="1:8" s="40" customFormat="1" ht="30.75" customHeight="1" x14ac:dyDescent="0.25">
      <c r="A675" s="38" t="s">
        <v>662</v>
      </c>
      <c r="B675" s="35" t="s">
        <v>459</v>
      </c>
      <c r="C675" s="35" t="s">
        <v>98</v>
      </c>
      <c r="D675" s="35" t="s">
        <v>661</v>
      </c>
      <c r="E675" s="35" t="s">
        <v>101</v>
      </c>
      <c r="F675" s="43">
        <f>F676</f>
        <v>50</v>
      </c>
      <c r="G675" s="37">
        <v>0</v>
      </c>
      <c r="H675" s="37">
        <v>0</v>
      </c>
    </row>
    <row r="676" spans="1:8" s="40" customFormat="1" ht="33" customHeight="1" x14ac:dyDescent="0.25">
      <c r="A676" s="38" t="s">
        <v>120</v>
      </c>
      <c r="B676" s="35" t="s">
        <v>459</v>
      </c>
      <c r="C676" s="35" t="s">
        <v>98</v>
      </c>
      <c r="D676" s="35" t="s">
        <v>661</v>
      </c>
      <c r="E676" s="35" t="s">
        <v>121</v>
      </c>
      <c r="F676" s="37">
        <f>F677</f>
        <v>50</v>
      </c>
      <c r="G676" s="37">
        <v>0</v>
      </c>
      <c r="H676" s="37">
        <v>0</v>
      </c>
    </row>
    <row r="677" spans="1:8" s="40" customFormat="1" ht="30.75" customHeight="1" x14ac:dyDescent="0.25">
      <c r="A677" s="38" t="s">
        <v>122</v>
      </c>
      <c r="B677" s="35" t="s">
        <v>459</v>
      </c>
      <c r="C677" s="35" t="s">
        <v>98</v>
      </c>
      <c r="D677" s="35" t="s">
        <v>661</v>
      </c>
      <c r="E677" s="35" t="s">
        <v>123</v>
      </c>
      <c r="F677" s="37">
        <v>50</v>
      </c>
      <c r="G677" s="37">
        <v>0</v>
      </c>
      <c r="H677" s="37">
        <v>0</v>
      </c>
    </row>
    <row r="678" spans="1:8" s="40" customFormat="1" ht="41.25" customHeight="1" x14ac:dyDescent="0.25">
      <c r="A678" s="38" t="s">
        <v>477</v>
      </c>
      <c r="B678" s="35" t="s">
        <v>459</v>
      </c>
      <c r="C678" s="35" t="s">
        <v>98</v>
      </c>
      <c r="D678" s="35" t="s">
        <v>478</v>
      </c>
      <c r="E678" s="35" t="s">
        <v>101</v>
      </c>
      <c r="F678" s="37">
        <f t="shared" ref="F678:H680" si="153">F679</f>
        <v>686.2</v>
      </c>
      <c r="G678" s="37">
        <f t="shared" si="153"/>
        <v>398.4</v>
      </c>
      <c r="H678" s="37">
        <f t="shared" si="153"/>
        <v>398.4</v>
      </c>
    </row>
    <row r="679" spans="1:8" s="40" customFormat="1" ht="27.75" customHeight="1" x14ac:dyDescent="0.25">
      <c r="A679" s="38" t="s">
        <v>237</v>
      </c>
      <c r="B679" s="35" t="s">
        <v>459</v>
      </c>
      <c r="C679" s="35" t="s">
        <v>98</v>
      </c>
      <c r="D679" s="35" t="s">
        <v>479</v>
      </c>
      <c r="E679" s="35" t="s">
        <v>101</v>
      </c>
      <c r="F679" s="37">
        <f t="shared" si="153"/>
        <v>686.2</v>
      </c>
      <c r="G679" s="37">
        <f t="shared" si="153"/>
        <v>398.4</v>
      </c>
      <c r="H679" s="37">
        <f t="shared" si="153"/>
        <v>398.4</v>
      </c>
    </row>
    <row r="680" spans="1:8" s="40" customFormat="1" ht="28.5" customHeight="1" x14ac:dyDescent="0.25">
      <c r="A680" s="38" t="s">
        <v>120</v>
      </c>
      <c r="B680" s="35" t="s">
        <v>459</v>
      </c>
      <c r="C680" s="35" t="s">
        <v>98</v>
      </c>
      <c r="D680" s="35" t="s">
        <v>479</v>
      </c>
      <c r="E680" s="35" t="s">
        <v>121</v>
      </c>
      <c r="F680" s="37">
        <f t="shared" si="153"/>
        <v>686.2</v>
      </c>
      <c r="G680" s="37">
        <f t="shared" si="153"/>
        <v>398.4</v>
      </c>
      <c r="H680" s="37">
        <f t="shared" si="153"/>
        <v>398.4</v>
      </c>
    </row>
    <row r="681" spans="1:8" s="40" customFormat="1" ht="30.75" customHeight="1" x14ac:dyDescent="0.25">
      <c r="A681" s="38" t="s">
        <v>122</v>
      </c>
      <c r="B681" s="35" t="s">
        <v>459</v>
      </c>
      <c r="C681" s="35" t="s">
        <v>98</v>
      </c>
      <c r="D681" s="35" t="s">
        <v>479</v>
      </c>
      <c r="E681" s="35" t="s">
        <v>123</v>
      </c>
      <c r="F681" s="37">
        <f>398.4+100-14+201.8</f>
        <v>686.2</v>
      </c>
      <c r="G681" s="37">
        <v>398.4</v>
      </c>
      <c r="H681" s="37">
        <v>398.4</v>
      </c>
    </row>
    <row r="682" spans="1:8" s="40" customFormat="1" ht="30.75" hidden="1" customHeight="1" x14ac:dyDescent="0.25">
      <c r="A682" s="38"/>
      <c r="B682" s="35"/>
      <c r="C682" s="35"/>
      <c r="D682" s="35"/>
      <c r="E682" s="35"/>
      <c r="F682" s="37"/>
      <c r="G682" s="37"/>
      <c r="H682" s="37"/>
    </row>
    <row r="683" spans="1:8" s="40" customFormat="1" ht="30.75" hidden="1" customHeight="1" x14ac:dyDescent="0.25">
      <c r="A683" s="38"/>
      <c r="B683" s="35"/>
      <c r="C683" s="35"/>
      <c r="D683" s="35"/>
      <c r="E683" s="35"/>
      <c r="F683" s="37"/>
      <c r="G683" s="37"/>
      <c r="H683" s="37"/>
    </row>
    <row r="684" spans="1:8" s="40" customFormat="1" ht="30.75" hidden="1" customHeight="1" x14ac:dyDescent="0.25">
      <c r="A684" s="38"/>
      <c r="B684" s="35"/>
      <c r="C684" s="35"/>
      <c r="D684" s="35"/>
      <c r="E684" s="35"/>
      <c r="F684" s="37"/>
      <c r="G684" s="37"/>
      <c r="H684" s="37"/>
    </row>
    <row r="685" spans="1:8" s="40" customFormat="1" ht="59.25" customHeight="1" x14ac:dyDescent="0.25">
      <c r="A685" s="38" t="s">
        <v>203</v>
      </c>
      <c r="B685" s="35" t="s">
        <v>459</v>
      </c>
      <c r="C685" s="35" t="s">
        <v>98</v>
      </c>
      <c r="D685" s="35" t="s">
        <v>204</v>
      </c>
      <c r="E685" s="35" t="s">
        <v>101</v>
      </c>
      <c r="F685" s="37">
        <f t="shared" ref="F685:H689" si="154">F686</f>
        <v>197.2</v>
      </c>
      <c r="G685" s="37">
        <f t="shared" si="154"/>
        <v>77.2</v>
      </c>
      <c r="H685" s="37">
        <f t="shared" si="154"/>
        <v>77.2</v>
      </c>
    </row>
    <row r="686" spans="1:8" s="40" customFormat="1" ht="40.5" customHeight="1" x14ac:dyDescent="0.25">
      <c r="A686" s="38" t="s">
        <v>205</v>
      </c>
      <c r="B686" s="35" t="s">
        <v>459</v>
      </c>
      <c r="C686" s="35" t="s">
        <v>98</v>
      </c>
      <c r="D686" s="35" t="s">
        <v>206</v>
      </c>
      <c r="E686" s="35" t="s">
        <v>101</v>
      </c>
      <c r="F686" s="37">
        <f t="shared" si="154"/>
        <v>197.2</v>
      </c>
      <c r="G686" s="37">
        <f t="shared" si="154"/>
        <v>77.2</v>
      </c>
      <c r="H686" s="37">
        <f t="shared" si="154"/>
        <v>77.2</v>
      </c>
    </row>
    <row r="687" spans="1:8" s="40" customFormat="1" ht="42" customHeight="1" x14ac:dyDescent="0.25">
      <c r="A687" s="38" t="s">
        <v>207</v>
      </c>
      <c r="B687" s="35" t="s">
        <v>459</v>
      </c>
      <c r="C687" s="35" t="s">
        <v>98</v>
      </c>
      <c r="D687" s="35" t="s">
        <v>208</v>
      </c>
      <c r="E687" s="35" t="s">
        <v>101</v>
      </c>
      <c r="F687" s="37">
        <f t="shared" si="154"/>
        <v>197.2</v>
      </c>
      <c r="G687" s="37">
        <f t="shared" si="154"/>
        <v>77.2</v>
      </c>
      <c r="H687" s="37">
        <f t="shared" si="154"/>
        <v>77.2</v>
      </c>
    </row>
    <row r="688" spans="1:8" s="40" customFormat="1" ht="15.75" customHeight="1" x14ac:dyDescent="0.25">
      <c r="A688" s="38" t="s">
        <v>179</v>
      </c>
      <c r="B688" s="35" t="s">
        <v>459</v>
      </c>
      <c r="C688" s="35" t="s">
        <v>98</v>
      </c>
      <c r="D688" s="35" t="s">
        <v>209</v>
      </c>
      <c r="E688" s="35" t="s">
        <v>101</v>
      </c>
      <c r="F688" s="37">
        <f t="shared" si="154"/>
        <v>197.2</v>
      </c>
      <c r="G688" s="37">
        <f t="shared" si="154"/>
        <v>77.2</v>
      </c>
      <c r="H688" s="37">
        <f t="shared" si="154"/>
        <v>77.2</v>
      </c>
    </row>
    <row r="689" spans="1:8" s="40" customFormat="1" ht="27" customHeight="1" x14ac:dyDescent="0.25">
      <c r="A689" s="38" t="s">
        <v>120</v>
      </c>
      <c r="B689" s="35" t="s">
        <v>459</v>
      </c>
      <c r="C689" s="35" t="s">
        <v>98</v>
      </c>
      <c r="D689" s="35" t="s">
        <v>209</v>
      </c>
      <c r="E689" s="35" t="s">
        <v>121</v>
      </c>
      <c r="F689" s="37">
        <f t="shared" si="154"/>
        <v>197.2</v>
      </c>
      <c r="G689" s="37">
        <f t="shared" si="154"/>
        <v>77.2</v>
      </c>
      <c r="H689" s="37">
        <f t="shared" si="154"/>
        <v>77.2</v>
      </c>
    </row>
    <row r="690" spans="1:8" s="40" customFormat="1" ht="27.75" customHeight="1" x14ac:dyDescent="0.25">
      <c r="A690" s="38" t="s">
        <v>122</v>
      </c>
      <c r="B690" s="35" t="s">
        <v>459</v>
      </c>
      <c r="C690" s="35" t="s">
        <v>98</v>
      </c>
      <c r="D690" s="35" t="s">
        <v>209</v>
      </c>
      <c r="E690" s="35" t="s">
        <v>123</v>
      </c>
      <c r="F690" s="37">
        <f>77.2+120</f>
        <v>197.2</v>
      </c>
      <c r="G690" s="37">
        <v>77.2</v>
      </c>
      <c r="H690" s="37">
        <v>77.2</v>
      </c>
    </row>
    <row r="691" spans="1:8" s="40" customFormat="1" ht="14.25" x14ac:dyDescent="0.2">
      <c r="A691" s="54" t="s">
        <v>480</v>
      </c>
      <c r="B691" s="33" t="s">
        <v>481</v>
      </c>
      <c r="C691" s="33" t="s">
        <v>99</v>
      </c>
      <c r="D691" s="33" t="s">
        <v>100</v>
      </c>
      <c r="E691" s="33" t="s">
        <v>101</v>
      </c>
      <c r="F691" s="34">
        <f>F692+F697+F705</f>
        <v>742.19999999999993</v>
      </c>
      <c r="G691" s="34">
        <f>G692+G697+G705</f>
        <v>1013.9</v>
      </c>
      <c r="H691" s="34">
        <f>H692+H697+H705</f>
        <v>1025.4000000000001</v>
      </c>
    </row>
    <row r="692" spans="1:8" s="40" customFormat="1" ht="15" x14ac:dyDescent="0.25">
      <c r="A692" s="38" t="s">
        <v>482</v>
      </c>
      <c r="B692" s="35" t="s">
        <v>481</v>
      </c>
      <c r="C692" s="35" t="s">
        <v>98</v>
      </c>
      <c r="D692" s="35" t="s">
        <v>100</v>
      </c>
      <c r="E692" s="35" t="s">
        <v>101</v>
      </c>
      <c r="F692" s="37">
        <f t="shared" ref="F692:H695" si="155">F693</f>
        <v>172.5</v>
      </c>
      <c r="G692" s="37">
        <f t="shared" si="155"/>
        <v>402</v>
      </c>
      <c r="H692" s="37">
        <f t="shared" si="155"/>
        <v>402</v>
      </c>
    </row>
    <row r="693" spans="1:8" s="44" customFormat="1" ht="26.25" x14ac:dyDescent="0.25">
      <c r="A693" s="38" t="s">
        <v>339</v>
      </c>
      <c r="B693" s="35" t="s">
        <v>481</v>
      </c>
      <c r="C693" s="35" t="s">
        <v>98</v>
      </c>
      <c r="D693" s="35" t="s">
        <v>340</v>
      </c>
      <c r="E693" s="35" t="s">
        <v>101</v>
      </c>
      <c r="F693" s="37">
        <f t="shared" si="155"/>
        <v>172.5</v>
      </c>
      <c r="G693" s="37">
        <f t="shared" si="155"/>
        <v>402</v>
      </c>
      <c r="H693" s="37">
        <f t="shared" si="155"/>
        <v>402</v>
      </c>
    </row>
    <row r="694" spans="1:8" s="44" customFormat="1" ht="15" x14ac:dyDescent="0.25">
      <c r="A694" s="38" t="s">
        <v>483</v>
      </c>
      <c r="B694" s="35" t="s">
        <v>481</v>
      </c>
      <c r="C694" s="35" t="s">
        <v>98</v>
      </c>
      <c r="D694" s="35" t="s">
        <v>484</v>
      </c>
      <c r="E694" s="35" t="s">
        <v>101</v>
      </c>
      <c r="F694" s="37">
        <f t="shared" si="155"/>
        <v>172.5</v>
      </c>
      <c r="G694" s="37">
        <f t="shared" si="155"/>
        <v>402</v>
      </c>
      <c r="H694" s="37">
        <f t="shared" si="155"/>
        <v>402</v>
      </c>
    </row>
    <row r="695" spans="1:8" s="41" customFormat="1" ht="21" customHeight="1" x14ac:dyDescent="0.25">
      <c r="A695" s="38" t="s">
        <v>485</v>
      </c>
      <c r="B695" s="35" t="s">
        <v>481</v>
      </c>
      <c r="C695" s="35" t="s">
        <v>98</v>
      </c>
      <c r="D695" s="35" t="s">
        <v>484</v>
      </c>
      <c r="E695" s="35" t="s">
        <v>486</v>
      </c>
      <c r="F695" s="37">
        <f t="shared" si="155"/>
        <v>172.5</v>
      </c>
      <c r="G695" s="37">
        <f t="shared" si="155"/>
        <v>402</v>
      </c>
      <c r="H695" s="37">
        <f t="shared" si="155"/>
        <v>402</v>
      </c>
    </row>
    <row r="696" spans="1:8" s="41" customFormat="1" ht="26.25" x14ac:dyDescent="0.25">
      <c r="A696" s="38" t="s">
        <v>487</v>
      </c>
      <c r="B696" s="35" t="s">
        <v>481</v>
      </c>
      <c r="C696" s="35" t="s">
        <v>98</v>
      </c>
      <c r="D696" s="35" t="s">
        <v>484</v>
      </c>
      <c r="E696" s="35" t="s">
        <v>488</v>
      </c>
      <c r="F696" s="37">
        <f>402-229.5</f>
        <v>172.5</v>
      </c>
      <c r="G696" s="37">
        <v>402</v>
      </c>
      <c r="H696" s="37">
        <v>402</v>
      </c>
    </row>
    <row r="697" spans="1:8" s="41" customFormat="1" ht="15" x14ac:dyDescent="0.25">
      <c r="A697" s="38" t="s">
        <v>489</v>
      </c>
      <c r="B697" s="35" t="s">
        <v>481</v>
      </c>
      <c r="C697" s="35" t="s">
        <v>243</v>
      </c>
      <c r="D697" s="35" t="s">
        <v>100</v>
      </c>
      <c r="E697" s="35" t="s">
        <v>101</v>
      </c>
      <c r="F697" s="37">
        <f t="shared" ref="F697:H698" si="156">F698</f>
        <v>317.09999999999997</v>
      </c>
      <c r="G697" s="37">
        <f t="shared" si="156"/>
        <v>328.5</v>
      </c>
      <c r="H697" s="37">
        <f t="shared" si="156"/>
        <v>340</v>
      </c>
    </row>
    <row r="698" spans="1:8" s="40" customFormat="1" ht="26.25" x14ac:dyDescent="0.25">
      <c r="A698" s="38" t="s">
        <v>339</v>
      </c>
      <c r="B698" s="35" t="s">
        <v>481</v>
      </c>
      <c r="C698" s="35" t="s">
        <v>243</v>
      </c>
      <c r="D698" s="35" t="s">
        <v>340</v>
      </c>
      <c r="E698" s="35" t="s">
        <v>101</v>
      </c>
      <c r="F698" s="37">
        <f t="shared" si="156"/>
        <v>317.09999999999997</v>
      </c>
      <c r="G698" s="37">
        <f t="shared" si="156"/>
        <v>328.5</v>
      </c>
      <c r="H698" s="37">
        <f t="shared" si="156"/>
        <v>340</v>
      </c>
    </row>
    <row r="699" spans="1:8" s="44" customFormat="1" ht="37.5" customHeight="1" x14ac:dyDescent="0.25">
      <c r="A699" s="38" t="s">
        <v>490</v>
      </c>
      <c r="B699" s="35" t="s">
        <v>481</v>
      </c>
      <c r="C699" s="35" t="s">
        <v>243</v>
      </c>
      <c r="D699" s="35" t="s">
        <v>491</v>
      </c>
      <c r="E699" s="35" t="s">
        <v>101</v>
      </c>
      <c r="F699" s="37">
        <f>F701+F703</f>
        <v>317.09999999999997</v>
      </c>
      <c r="G699" s="37">
        <f>G701+G703</f>
        <v>328.5</v>
      </c>
      <c r="H699" s="37">
        <v>340</v>
      </c>
    </row>
    <row r="700" spans="1:8" s="44" customFormat="1" ht="27" customHeight="1" x14ac:dyDescent="0.25">
      <c r="A700" s="38" t="s">
        <v>120</v>
      </c>
      <c r="B700" s="35" t="s">
        <v>481</v>
      </c>
      <c r="C700" s="35" t="s">
        <v>243</v>
      </c>
      <c r="D700" s="35" t="s">
        <v>491</v>
      </c>
      <c r="E700" s="35" t="s">
        <v>121</v>
      </c>
      <c r="F700" s="37">
        <f>F701</f>
        <v>5.7</v>
      </c>
      <c r="G700" s="37">
        <f>G701</f>
        <v>5.9</v>
      </c>
      <c r="H700" s="37">
        <f>H701</f>
        <v>6.1</v>
      </c>
    </row>
    <row r="701" spans="1:8" s="44" customFormat="1" ht="27.75" customHeight="1" x14ac:dyDescent="0.25">
      <c r="A701" s="38" t="s">
        <v>122</v>
      </c>
      <c r="B701" s="35" t="s">
        <v>481</v>
      </c>
      <c r="C701" s="35" t="s">
        <v>243</v>
      </c>
      <c r="D701" s="35" t="s">
        <v>491</v>
      </c>
      <c r="E701" s="35" t="s">
        <v>123</v>
      </c>
      <c r="F701" s="37">
        <v>5.7</v>
      </c>
      <c r="G701" s="37">
        <v>5.9</v>
      </c>
      <c r="H701" s="37">
        <v>6.1</v>
      </c>
    </row>
    <row r="702" spans="1:8" s="41" customFormat="1" ht="14.25" customHeight="1" x14ac:dyDescent="0.25">
      <c r="A702" s="38" t="s">
        <v>485</v>
      </c>
      <c r="B702" s="35" t="s">
        <v>481</v>
      </c>
      <c r="C702" s="35" t="s">
        <v>243</v>
      </c>
      <c r="D702" s="35" t="s">
        <v>491</v>
      </c>
      <c r="E702" s="35" t="s">
        <v>486</v>
      </c>
      <c r="F702" s="37">
        <f>F703</f>
        <v>311.39999999999998</v>
      </c>
      <c r="G702" s="37">
        <f>G703</f>
        <v>322.60000000000002</v>
      </c>
      <c r="H702" s="37">
        <f>H703</f>
        <v>333.9</v>
      </c>
    </row>
    <row r="703" spans="1:8" s="41" customFormat="1" ht="28.5" customHeight="1" x14ac:dyDescent="0.25">
      <c r="A703" s="38" t="s">
        <v>487</v>
      </c>
      <c r="B703" s="35" t="s">
        <v>481</v>
      </c>
      <c r="C703" s="35" t="s">
        <v>243</v>
      </c>
      <c r="D703" s="35" t="s">
        <v>491</v>
      </c>
      <c r="E703" s="35" t="s">
        <v>488</v>
      </c>
      <c r="F703" s="37">
        <v>311.39999999999998</v>
      </c>
      <c r="G703" s="37">
        <v>322.60000000000002</v>
      </c>
      <c r="H703" s="37">
        <v>333.9</v>
      </c>
    </row>
    <row r="704" spans="1:8" s="41" customFormat="1" ht="14.25" hidden="1" customHeight="1" x14ac:dyDescent="0.25">
      <c r="A704" s="38"/>
      <c r="B704" s="35"/>
      <c r="C704" s="35"/>
      <c r="D704" s="35"/>
      <c r="E704" s="35"/>
      <c r="F704" s="37">
        <f>G704/1000</f>
        <v>0</v>
      </c>
      <c r="G704" s="37">
        <f>H704/1000</f>
        <v>0</v>
      </c>
      <c r="H704" s="37">
        <f>I704/1000</f>
        <v>0</v>
      </c>
    </row>
    <row r="705" spans="1:8" s="40" customFormat="1" ht="18.75" customHeight="1" x14ac:dyDescent="0.25">
      <c r="A705" s="38" t="s">
        <v>492</v>
      </c>
      <c r="B705" s="35" t="s">
        <v>481</v>
      </c>
      <c r="C705" s="35" t="s">
        <v>115</v>
      </c>
      <c r="D705" s="35" t="s">
        <v>100</v>
      </c>
      <c r="E705" s="35" t="s">
        <v>101</v>
      </c>
      <c r="F705" s="37">
        <f>F706</f>
        <v>252.59999999999997</v>
      </c>
      <c r="G705" s="37">
        <f>G706</f>
        <v>283.39999999999998</v>
      </c>
      <c r="H705" s="37">
        <f>H706</f>
        <v>283.39999999999998</v>
      </c>
    </row>
    <row r="706" spans="1:8" s="40" customFormat="1" ht="26.25" x14ac:dyDescent="0.25">
      <c r="A706" s="38" t="s">
        <v>339</v>
      </c>
      <c r="B706" s="35" t="s">
        <v>481</v>
      </c>
      <c r="C706" s="35" t="s">
        <v>115</v>
      </c>
      <c r="D706" s="35" t="s">
        <v>340</v>
      </c>
      <c r="E706" s="35" t="s">
        <v>101</v>
      </c>
      <c r="F706" s="37">
        <f>F710+F707</f>
        <v>252.59999999999997</v>
      </c>
      <c r="G706" s="37">
        <f>G710+G707</f>
        <v>283.39999999999998</v>
      </c>
      <c r="H706" s="37">
        <f>H710+H707</f>
        <v>283.39999999999998</v>
      </c>
    </row>
    <row r="707" spans="1:8" s="40" customFormat="1" ht="90" hidden="1" x14ac:dyDescent="0.25">
      <c r="A707" s="38" t="s">
        <v>140</v>
      </c>
      <c r="B707" s="35" t="s">
        <v>481</v>
      </c>
      <c r="C707" s="35" t="s">
        <v>115</v>
      </c>
      <c r="D707" s="35" t="s">
        <v>141</v>
      </c>
      <c r="E707" s="35" t="s">
        <v>101</v>
      </c>
      <c r="F707" s="37">
        <f t="shared" ref="F707:H708" si="157">F708</f>
        <v>0</v>
      </c>
      <c r="G707" s="37">
        <f t="shared" si="157"/>
        <v>0</v>
      </c>
      <c r="H707" s="37">
        <f t="shared" si="157"/>
        <v>0</v>
      </c>
    </row>
    <row r="708" spans="1:8" s="40" customFormat="1" ht="26.25" hidden="1" x14ac:dyDescent="0.25">
      <c r="A708" s="38" t="s">
        <v>120</v>
      </c>
      <c r="B708" s="35" t="s">
        <v>481</v>
      </c>
      <c r="C708" s="35" t="s">
        <v>115</v>
      </c>
      <c r="D708" s="35" t="s">
        <v>141</v>
      </c>
      <c r="E708" s="35" t="s">
        <v>121</v>
      </c>
      <c r="F708" s="37">
        <f t="shared" si="157"/>
        <v>0</v>
      </c>
      <c r="G708" s="37">
        <f t="shared" si="157"/>
        <v>0</v>
      </c>
      <c r="H708" s="37">
        <f t="shared" si="157"/>
        <v>0</v>
      </c>
    </row>
    <row r="709" spans="1:8" s="40" customFormat="1" ht="39" hidden="1" x14ac:dyDescent="0.25">
      <c r="A709" s="38" t="s">
        <v>122</v>
      </c>
      <c r="B709" s="35" t="s">
        <v>481</v>
      </c>
      <c r="C709" s="35" t="s">
        <v>115</v>
      </c>
      <c r="D709" s="35" t="s">
        <v>141</v>
      </c>
      <c r="E709" s="35" t="s">
        <v>123</v>
      </c>
      <c r="F709" s="37">
        <f>4.9-4.9</f>
        <v>0</v>
      </c>
      <c r="G709" s="37">
        <f>4.9-4.9</f>
        <v>0</v>
      </c>
      <c r="H709" s="37">
        <f>4.9-4.9</f>
        <v>0</v>
      </c>
    </row>
    <row r="710" spans="1:8" s="40" customFormat="1" ht="54" customHeight="1" x14ac:dyDescent="0.25">
      <c r="A710" s="38" t="s">
        <v>493</v>
      </c>
      <c r="B710" s="35" t="s">
        <v>481</v>
      </c>
      <c r="C710" s="35" t="s">
        <v>115</v>
      </c>
      <c r="D710" s="35" t="s">
        <v>494</v>
      </c>
      <c r="E710" s="35" t="s">
        <v>101</v>
      </c>
      <c r="F710" s="37">
        <f t="shared" ref="F710:H711" si="158">F711</f>
        <v>252.59999999999997</v>
      </c>
      <c r="G710" s="37">
        <f t="shared" si="158"/>
        <v>283.39999999999998</v>
      </c>
      <c r="H710" s="37">
        <f t="shared" si="158"/>
        <v>283.39999999999998</v>
      </c>
    </row>
    <row r="711" spans="1:8" s="40" customFormat="1" ht="15" x14ac:dyDescent="0.25">
      <c r="A711" s="38" t="s">
        <v>495</v>
      </c>
      <c r="B711" s="35" t="s">
        <v>481</v>
      </c>
      <c r="C711" s="35" t="s">
        <v>115</v>
      </c>
      <c r="D711" s="35" t="s">
        <v>494</v>
      </c>
      <c r="E711" s="35" t="s">
        <v>486</v>
      </c>
      <c r="F711" s="37">
        <f t="shared" si="158"/>
        <v>252.59999999999997</v>
      </c>
      <c r="G711" s="37">
        <f t="shared" si="158"/>
        <v>283.39999999999998</v>
      </c>
      <c r="H711" s="37">
        <f t="shared" si="158"/>
        <v>283.39999999999998</v>
      </c>
    </row>
    <row r="712" spans="1:8" s="40" customFormat="1" ht="26.25" x14ac:dyDescent="0.25">
      <c r="A712" s="38" t="s">
        <v>487</v>
      </c>
      <c r="B712" s="35" t="s">
        <v>481</v>
      </c>
      <c r="C712" s="35" t="s">
        <v>115</v>
      </c>
      <c r="D712" s="35" t="s">
        <v>494</v>
      </c>
      <c r="E712" s="35" t="s">
        <v>488</v>
      </c>
      <c r="F712" s="37">
        <f>273.4-20.8</f>
        <v>252.59999999999997</v>
      </c>
      <c r="G712" s="37">
        <v>283.39999999999998</v>
      </c>
      <c r="H712" s="37">
        <v>283.39999999999998</v>
      </c>
    </row>
    <row r="713" spans="1:8" s="40" customFormat="1" ht="15" hidden="1" x14ac:dyDescent="0.25">
      <c r="A713" s="38" t="s">
        <v>496</v>
      </c>
      <c r="B713" s="35" t="s">
        <v>481</v>
      </c>
      <c r="C713" s="35" t="s">
        <v>154</v>
      </c>
      <c r="D713" s="35" t="s">
        <v>100</v>
      </c>
      <c r="E713" s="35" t="s">
        <v>101</v>
      </c>
      <c r="F713" s="37">
        <f t="shared" ref="F713:H716" si="159">F714</f>
        <v>0</v>
      </c>
      <c r="G713" s="37">
        <f t="shared" si="159"/>
        <v>0</v>
      </c>
      <c r="H713" s="37">
        <f t="shared" si="159"/>
        <v>0</v>
      </c>
    </row>
    <row r="714" spans="1:8" s="40" customFormat="1" ht="26.25" hidden="1" x14ac:dyDescent="0.25">
      <c r="A714" s="38" t="s">
        <v>339</v>
      </c>
      <c r="B714" s="35" t="s">
        <v>481</v>
      </c>
      <c r="C714" s="35" t="s">
        <v>154</v>
      </c>
      <c r="D714" s="35" t="s">
        <v>340</v>
      </c>
      <c r="E714" s="35" t="s">
        <v>101</v>
      </c>
      <c r="F714" s="37">
        <f t="shared" si="159"/>
        <v>0</v>
      </c>
      <c r="G714" s="37">
        <f t="shared" si="159"/>
        <v>0</v>
      </c>
      <c r="H714" s="37">
        <f t="shared" si="159"/>
        <v>0</v>
      </c>
    </row>
    <row r="715" spans="1:8" s="40" customFormat="1" ht="26.25" hidden="1" x14ac:dyDescent="0.25">
      <c r="A715" s="38" t="s">
        <v>497</v>
      </c>
      <c r="B715" s="35" t="s">
        <v>481</v>
      </c>
      <c r="C715" s="35" t="s">
        <v>154</v>
      </c>
      <c r="D715" s="35" t="s">
        <v>498</v>
      </c>
      <c r="E715" s="35" t="s">
        <v>101</v>
      </c>
      <c r="F715" s="37">
        <f t="shared" si="159"/>
        <v>0</v>
      </c>
      <c r="G715" s="37">
        <f t="shared" si="159"/>
        <v>0</v>
      </c>
      <c r="H715" s="37">
        <f t="shared" si="159"/>
        <v>0</v>
      </c>
    </row>
    <row r="716" spans="1:8" s="40" customFormat="1" ht="15" hidden="1" x14ac:dyDescent="0.25">
      <c r="A716" s="38" t="s">
        <v>495</v>
      </c>
      <c r="B716" s="35" t="s">
        <v>481</v>
      </c>
      <c r="C716" s="35" t="s">
        <v>154</v>
      </c>
      <c r="D716" s="35" t="s">
        <v>498</v>
      </c>
      <c r="E716" s="35" t="s">
        <v>486</v>
      </c>
      <c r="F716" s="37">
        <f t="shared" si="159"/>
        <v>0</v>
      </c>
      <c r="G716" s="37">
        <f t="shared" si="159"/>
        <v>0</v>
      </c>
      <c r="H716" s="37">
        <f t="shared" si="159"/>
        <v>0</v>
      </c>
    </row>
    <row r="717" spans="1:8" s="40" customFormat="1" ht="15.75" hidden="1" customHeight="1" x14ac:dyDescent="0.25">
      <c r="A717" s="38" t="s">
        <v>487</v>
      </c>
      <c r="B717" s="35" t="s">
        <v>481</v>
      </c>
      <c r="C717" s="35" t="s">
        <v>154</v>
      </c>
      <c r="D717" s="35" t="s">
        <v>498</v>
      </c>
      <c r="E717" s="35" t="s">
        <v>488</v>
      </c>
      <c r="F717" s="37">
        <v>0</v>
      </c>
      <c r="G717" s="37">
        <v>0</v>
      </c>
      <c r="H717" s="37">
        <v>0</v>
      </c>
    </row>
    <row r="718" spans="1:8" s="40" customFormat="1" ht="15.75" customHeight="1" x14ac:dyDescent="0.2">
      <c r="A718" s="54" t="s">
        <v>499</v>
      </c>
      <c r="B718" s="33" t="s">
        <v>164</v>
      </c>
      <c r="C718" s="33" t="s">
        <v>99</v>
      </c>
      <c r="D718" s="33" t="s">
        <v>100</v>
      </c>
      <c r="E718" s="33" t="s">
        <v>101</v>
      </c>
      <c r="F718" s="34">
        <f t="shared" ref="F718:H719" si="160">F719</f>
        <v>1426.6000000000001</v>
      </c>
      <c r="G718" s="34">
        <f t="shared" si="160"/>
        <v>369</v>
      </c>
      <c r="H718" s="34">
        <f t="shared" si="160"/>
        <v>369</v>
      </c>
    </row>
    <row r="719" spans="1:8" s="40" customFormat="1" ht="15.75" customHeight="1" x14ac:dyDescent="0.25">
      <c r="A719" s="38" t="s">
        <v>500</v>
      </c>
      <c r="B719" s="35" t="s">
        <v>164</v>
      </c>
      <c r="C719" s="35" t="s">
        <v>103</v>
      </c>
      <c r="D719" s="35" t="s">
        <v>100</v>
      </c>
      <c r="E719" s="35" t="s">
        <v>101</v>
      </c>
      <c r="F719" s="37">
        <f t="shared" si="160"/>
        <v>1426.6000000000001</v>
      </c>
      <c r="G719" s="37">
        <f t="shared" si="160"/>
        <v>369</v>
      </c>
      <c r="H719" s="37">
        <f t="shared" si="160"/>
        <v>369</v>
      </c>
    </row>
    <row r="720" spans="1:8" s="40" customFormat="1" ht="38.25" customHeight="1" x14ac:dyDescent="0.25">
      <c r="A720" s="38" t="s">
        <v>440</v>
      </c>
      <c r="B720" s="35" t="s">
        <v>164</v>
      </c>
      <c r="C720" s="35" t="s">
        <v>103</v>
      </c>
      <c r="D720" s="35" t="s">
        <v>412</v>
      </c>
      <c r="E720" s="35" t="s">
        <v>101</v>
      </c>
      <c r="F720" s="37">
        <f>F721+F725+F735+F742</f>
        <v>1426.6000000000001</v>
      </c>
      <c r="G720" s="37">
        <f>G721+G725+G735</f>
        <v>369</v>
      </c>
      <c r="H720" s="37">
        <f>H721+H725+H735</f>
        <v>369</v>
      </c>
    </row>
    <row r="721" spans="1:8" s="40" customFormat="1" ht="39" customHeight="1" x14ac:dyDescent="0.25">
      <c r="A721" s="38" t="s">
        <v>501</v>
      </c>
      <c r="B721" s="35" t="s">
        <v>164</v>
      </c>
      <c r="C721" s="35" t="s">
        <v>103</v>
      </c>
      <c r="D721" s="35" t="s">
        <v>502</v>
      </c>
      <c r="E721" s="35" t="s">
        <v>101</v>
      </c>
      <c r="F721" s="37">
        <f t="shared" ref="F721:H723" si="161">F722</f>
        <v>21</v>
      </c>
      <c r="G721" s="37">
        <f t="shared" si="161"/>
        <v>21</v>
      </c>
      <c r="H721" s="37">
        <f t="shared" si="161"/>
        <v>21</v>
      </c>
    </row>
    <row r="722" spans="1:8" s="40" customFormat="1" ht="15.75" customHeight="1" x14ac:dyDescent="0.25">
      <c r="A722" s="38" t="s">
        <v>179</v>
      </c>
      <c r="B722" s="35" t="s">
        <v>164</v>
      </c>
      <c r="C722" s="35" t="s">
        <v>103</v>
      </c>
      <c r="D722" s="35" t="s">
        <v>503</v>
      </c>
      <c r="E722" s="35" t="s">
        <v>101</v>
      </c>
      <c r="F722" s="37">
        <f t="shared" si="161"/>
        <v>21</v>
      </c>
      <c r="G722" s="37">
        <f t="shared" si="161"/>
        <v>21</v>
      </c>
      <c r="H722" s="37">
        <f t="shared" si="161"/>
        <v>21</v>
      </c>
    </row>
    <row r="723" spans="1:8" s="40" customFormat="1" ht="27.75" customHeight="1" x14ac:dyDescent="0.25">
      <c r="A723" s="38" t="s">
        <v>120</v>
      </c>
      <c r="B723" s="35" t="s">
        <v>164</v>
      </c>
      <c r="C723" s="35" t="s">
        <v>103</v>
      </c>
      <c r="D723" s="35" t="s">
        <v>503</v>
      </c>
      <c r="E723" s="35" t="s">
        <v>121</v>
      </c>
      <c r="F723" s="37">
        <f t="shared" si="161"/>
        <v>21</v>
      </c>
      <c r="G723" s="37">
        <f t="shared" si="161"/>
        <v>21</v>
      </c>
      <c r="H723" s="37">
        <f t="shared" si="161"/>
        <v>21</v>
      </c>
    </row>
    <row r="724" spans="1:8" s="40" customFormat="1" ht="27.75" customHeight="1" x14ac:dyDescent="0.25">
      <c r="A724" s="38" t="s">
        <v>122</v>
      </c>
      <c r="B724" s="35" t="s">
        <v>164</v>
      </c>
      <c r="C724" s="35" t="s">
        <v>103</v>
      </c>
      <c r="D724" s="35" t="s">
        <v>503</v>
      </c>
      <c r="E724" s="35" t="s">
        <v>123</v>
      </c>
      <c r="F724" s="37">
        <v>21</v>
      </c>
      <c r="G724" s="37">
        <v>21</v>
      </c>
      <c r="H724" s="37">
        <v>21</v>
      </c>
    </row>
    <row r="725" spans="1:8" s="40" customFormat="1" ht="81.75" customHeight="1" x14ac:dyDescent="0.25">
      <c r="A725" s="38" t="s">
        <v>441</v>
      </c>
      <c r="B725" s="35" t="s">
        <v>164</v>
      </c>
      <c r="C725" s="35" t="s">
        <v>103</v>
      </c>
      <c r="D725" s="35" t="s">
        <v>414</v>
      </c>
      <c r="E725" s="35" t="s">
        <v>101</v>
      </c>
      <c r="F725" s="37">
        <f>F726</f>
        <v>248.2</v>
      </c>
      <c r="G725" s="37">
        <f>G726</f>
        <v>328</v>
      </c>
      <c r="H725" s="37">
        <f>H726</f>
        <v>328</v>
      </c>
    </row>
    <row r="726" spans="1:8" s="40" customFormat="1" ht="15.75" customHeight="1" x14ac:dyDescent="0.25">
      <c r="A726" s="38" t="s">
        <v>179</v>
      </c>
      <c r="B726" s="35" t="s">
        <v>164</v>
      </c>
      <c r="C726" s="35" t="s">
        <v>103</v>
      </c>
      <c r="D726" s="35" t="s">
        <v>415</v>
      </c>
      <c r="E726" s="35" t="s">
        <v>101</v>
      </c>
      <c r="F726" s="37">
        <f>F727+F729</f>
        <v>248.2</v>
      </c>
      <c r="G726" s="37">
        <f>G727+G729</f>
        <v>328</v>
      </c>
      <c r="H726" s="37">
        <f>H727+H729</f>
        <v>328</v>
      </c>
    </row>
    <row r="727" spans="1:8" s="40" customFormat="1" ht="71.25" customHeight="1" x14ac:dyDescent="0.25">
      <c r="A727" s="38" t="s">
        <v>110</v>
      </c>
      <c r="B727" s="35" t="s">
        <v>164</v>
      </c>
      <c r="C727" s="35" t="s">
        <v>103</v>
      </c>
      <c r="D727" s="35" t="s">
        <v>415</v>
      </c>
      <c r="E727" s="35" t="s">
        <v>111</v>
      </c>
      <c r="F727" s="37">
        <f>F728</f>
        <v>149.20000000000002</v>
      </c>
      <c r="G727" s="37">
        <f>G728</f>
        <v>187.8</v>
      </c>
      <c r="H727" s="37">
        <f>H728</f>
        <v>187.8</v>
      </c>
    </row>
    <row r="728" spans="1:8" s="40" customFormat="1" ht="15.75" customHeight="1" x14ac:dyDescent="0.25">
      <c r="A728" s="38" t="s">
        <v>239</v>
      </c>
      <c r="B728" s="35" t="s">
        <v>164</v>
      </c>
      <c r="C728" s="35" t="s">
        <v>103</v>
      </c>
      <c r="D728" s="35" t="s">
        <v>415</v>
      </c>
      <c r="E728" s="35" t="s">
        <v>240</v>
      </c>
      <c r="F728" s="37">
        <f>187.8-20-18.6</f>
        <v>149.20000000000002</v>
      </c>
      <c r="G728" s="37">
        <v>187.8</v>
      </c>
      <c r="H728" s="37">
        <v>187.8</v>
      </c>
    </row>
    <row r="729" spans="1:8" s="40" customFormat="1" ht="28.5" customHeight="1" x14ac:dyDescent="0.25">
      <c r="A729" s="38" t="s">
        <v>120</v>
      </c>
      <c r="B729" s="35" t="s">
        <v>164</v>
      </c>
      <c r="C729" s="35" t="s">
        <v>103</v>
      </c>
      <c r="D729" s="35" t="s">
        <v>415</v>
      </c>
      <c r="E729" s="35" t="s">
        <v>121</v>
      </c>
      <c r="F729" s="37">
        <f>F730</f>
        <v>98.999999999999986</v>
      </c>
      <c r="G729" s="37">
        <f>G730</f>
        <v>140.19999999999999</v>
      </c>
      <c r="H729" s="37">
        <f>H730</f>
        <v>140.19999999999999</v>
      </c>
    </row>
    <row r="730" spans="1:8" s="40" customFormat="1" ht="26.25" customHeight="1" x14ac:dyDescent="0.25">
      <c r="A730" s="38" t="s">
        <v>122</v>
      </c>
      <c r="B730" s="35" t="s">
        <v>164</v>
      </c>
      <c r="C730" s="35" t="s">
        <v>103</v>
      </c>
      <c r="D730" s="35" t="s">
        <v>415</v>
      </c>
      <c r="E730" s="35" t="s">
        <v>123</v>
      </c>
      <c r="F730" s="37">
        <f>140.2-41.2</f>
        <v>98.999999999999986</v>
      </c>
      <c r="G730" s="37">
        <v>140.19999999999999</v>
      </c>
      <c r="H730" s="37">
        <v>140.19999999999999</v>
      </c>
    </row>
    <row r="731" spans="1:8" s="40" customFormat="1" ht="24" hidden="1" customHeight="1" x14ac:dyDescent="0.25">
      <c r="A731" s="38" t="s">
        <v>504</v>
      </c>
      <c r="B731" s="35" t="s">
        <v>164</v>
      </c>
      <c r="C731" s="35" t="s">
        <v>103</v>
      </c>
      <c r="D731" s="35" t="s">
        <v>505</v>
      </c>
      <c r="E731" s="35" t="s">
        <v>101</v>
      </c>
      <c r="F731" s="37">
        <f t="shared" ref="F731:H733" si="162">F732</f>
        <v>0</v>
      </c>
      <c r="G731" s="37">
        <f t="shared" si="162"/>
        <v>0</v>
      </c>
      <c r="H731" s="37">
        <f t="shared" si="162"/>
        <v>0</v>
      </c>
    </row>
    <row r="732" spans="1:8" s="40" customFormat="1" ht="13.5" hidden="1" customHeight="1" x14ac:dyDescent="0.25">
      <c r="A732" s="38" t="s">
        <v>179</v>
      </c>
      <c r="B732" s="35" t="s">
        <v>164</v>
      </c>
      <c r="C732" s="35" t="s">
        <v>103</v>
      </c>
      <c r="D732" s="35" t="s">
        <v>506</v>
      </c>
      <c r="E732" s="35" t="s">
        <v>101</v>
      </c>
      <c r="F732" s="37">
        <f t="shared" si="162"/>
        <v>0</v>
      </c>
      <c r="G732" s="37">
        <f t="shared" si="162"/>
        <v>0</v>
      </c>
      <c r="H732" s="37">
        <f t="shared" si="162"/>
        <v>0</v>
      </c>
    </row>
    <row r="733" spans="1:8" s="40" customFormat="1" ht="27" hidden="1" customHeight="1" x14ac:dyDescent="0.25">
      <c r="A733" s="38" t="s">
        <v>120</v>
      </c>
      <c r="B733" s="35" t="s">
        <v>164</v>
      </c>
      <c r="C733" s="35" t="s">
        <v>103</v>
      </c>
      <c r="D733" s="35" t="s">
        <v>506</v>
      </c>
      <c r="E733" s="35" t="s">
        <v>121</v>
      </c>
      <c r="F733" s="37">
        <f t="shared" si="162"/>
        <v>0</v>
      </c>
      <c r="G733" s="37">
        <f t="shared" si="162"/>
        <v>0</v>
      </c>
      <c r="H733" s="37">
        <f t="shared" si="162"/>
        <v>0</v>
      </c>
    </row>
    <row r="734" spans="1:8" s="40" customFormat="1" ht="27.75" hidden="1" customHeight="1" x14ac:dyDescent="0.25">
      <c r="A734" s="38" t="s">
        <v>122</v>
      </c>
      <c r="B734" s="35" t="s">
        <v>164</v>
      </c>
      <c r="C734" s="35" t="s">
        <v>103</v>
      </c>
      <c r="D734" s="35" t="s">
        <v>506</v>
      </c>
      <c r="E734" s="35" t="s">
        <v>123</v>
      </c>
      <c r="F734" s="37"/>
      <c r="G734" s="37"/>
      <c r="H734" s="37"/>
    </row>
    <row r="735" spans="1:8" s="40" customFormat="1" ht="28.5" customHeight="1" x14ac:dyDescent="0.25">
      <c r="A735" s="38" t="s">
        <v>507</v>
      </c>
      <c r="B735" s="35" t="s">
        <v>164</v>
      </c>
      <c r="C735" s="35" t="s">
        <v>103</v>
      </c>
      <c r="D735" s="35" t="s">
        <v>508</v>
      </c>
      <c r="E735" s="35" t="s">
        <v>101</v>
      </c>
      <c r="F735" s="37">
        <f>F736+F739</f>
        <v>146</v>
      </c>
      <c r="G735" s="37">
        <f t="shared" ref="F735:H737" si="163">G736</f>
        <v>20</v>
      </c>
      <c r="H735" s="37">
        <f t="shared" si="163"/>
        <v>20</v>
      </c>
    </row>
    <row r="736" spans="1:8" s="40" customFormat="1" ht="17.25" customHeight="1" x14ac:dyDescent="0.25">
      <c r="A736" s="38" t="s">
        <v>179</v>
      </c>
      <c r="B736" s="35" t="s">
        <v>164</v>
      </c>
      <c r="C736" s="35" t="s">
        <v>103</v>
      </c>
      <c r="D736" s="35" t="s">
        <v>509</v>
      </c>
      <c r="E736" s="35" t="s">
        <v>101</v>
      </c>
      <c r="F736" s="37">
        <f t="shared" si="163"/>
        <v>20</v>
      </c>
      <c r="G736" s="37">
        <f t="shared" si="163"/>
        <v>20</v>
      </c>
      <c r="H736" s="37">
        <f t="shared" si="163"/>
        <v>20</v>
      </c>
    </row>
    <row r="737" spans="1:8" s="40" customFormat="1" ht="26.25" customHeight="1" x14ac:dyDescent="0.25">
      <c r="A737" s="38" t="s">
        <v>120</v>
      </c>
      <c r="B737" s="35" t="s">
        <v>164</v>
      </c>
      <c r="C737" s="35" t="s">
        <v>103</v>
      </c>
      <c r="D737" s="35" t="s">
        <v>509</v>
      </c>
      <c r="E737" s="35" t="s">
        <v>121</v>
      </c>
      <c r="F737" s="37">
        <f t="shared" si="163"/>
        <v>20</v>
      </c>
      <c r="G737" s="37">
        <f t="shared" si="163"/>
        <v>20</v>
      </c>
      <c r="H737" s="37">
        <f t="shared" si="163"/>
        <v>20</v>
      </c>
    </row>
    <row r="738" spans="1:8" s="40" customFormat="1" ht="26.25" customHeight="1" x14ac:dyDescent="0.25">
      <c r="A738" s="38" t="s">
        <v>122</v>
      </c>
      <c r="B738" s="35" t="s">
        <v>164</v>
      </c>
      <c r="C738" s="35" t="s">
        <v>103</v>
      </c>
      <c r="D738" s="35" t="s">
        <v>509</v>
      </c>
      <c r="E738" s="35" t="s">
        <v>123</v>
      </c>
      <c r="F738" s="37">
        <v>20</v>
      </c>
      <c r="G738" s="37">
        <v>20</v>
      </c>
      <c r="H738" s="37">
        <v>20</v>
      </c>
    </row>
    <row r="739" spans="1:8" s="40" customFormat="1" ht="43.5" customHeight="1" x14ac:dyDescent="0.25">
      <c r="A739" s="38" t="s">
        <v>669</v>
      </c>
      <c r="B739" s="35" t="s">
        <v>164</v>
      </c>
      <c r="C739" s="35" t="s">
        <v>103</v>
      </c>
      <c r="D739" s="35" t="s">
        <v>673</v>
      </c>
      <c r="E739" s="35" t="s">
        <v>101</v>
      </c>
      <c r="F739" s="37">
        <f>F740</f>
        <v>126</v>
      </c>
      <c r="G739" s="37">
        <v>0</v>
      </c>
      <c r="H739" s="37">
        <v>0</v>
      </c>
    </row>
    <row r="740" spans="1:8" s="40" customFormat="1" ht="26.25" customHeight="1" x14ac:dyDescent="0.25">
      <c r="A740" s="38" t="s">
        <v>120</v>
      </c>
      <c r="B740" s="35" t="s">
        <v>164</v>
      </c>
      <c r="C740" s="35" t="s">
        <v>103</v>
      </c>
      <c r="D740" s="35" t="s">
        <v>673</v>
      </c>
      <c r="E740" s="35" t="s">
        <v>121</v>
      </c>
      <c r="F740" s="37">
        <f>F741</f>
        <v>126</v>
      </c>
      <c r="G740" s="37">
        <v>0</v>
      </c>
      <c r="H740" s="37">
        <v>0</v>
      </c>
    </row>
    <row r="741" spans="1:8" s="40" customFormat="1" ht="26.25" customHeight="1" x14ac:dyDescent="0.25">
      <c r="A741" s="38" t="s">
        <v>122</v>
      </c>
      <c r="B741" s="35" t="s">
        <v>164</v>
      </c>
      <c r="C741" s="35" t="s">
        <v>103</v>
      </c>
      <c r="D741" s="35" t="s">
        <v>673</v>
      </c>
      <c r="E741" s="35" t="s">
        <v>123</v>
      </c>
      <c r="F741" s="37">
        <v>126</v>
      </c>
      <c r="G741" s="37">
        <v>0</v>
      </c>
      <c r="H741" s="37">
        <v>0</v>
      </c>
    </row>
    <row r="742" spans="1:8" s="40" customFormat="1" ht="27.75" customHeight="1" x14ac:dyDescent="0.25">
      <c r="A742" s="38" t="s">
        <v>677</v>
      </c>
      <c r="B742" s="35" t="s">
        <v>164</v>
      </c>
      <c r="C742" s="35" t="s">
        <v>103</v>
      </c>
      <c r="D742" s="35" t="s">
        <v>674</v>
      </c>
      <c r="E742" s="35" t="s">
        <v>101</v>
      </c>
      <c r="F742" s="37">
        <f>F746+F749+F743</f>
        <v>1011.4000000000001</v>
      </c>
      <c r="G742" s="37">
        <v>0</v>
      </c>
      <c r="H742" s="37">
        <v>0</v>
      </c>
    </row>
    <row r="743" spans="1:8" s="40" customFormat="1" ht="42" customHeight="1" x14ac:dyDescent="0.25">
      <c r="A743" s="38" t="s">
        <v>688</v>
      </c>
      <c r="B743" s="35" t="s">
        <v>164</v>
      </c>
      <c r="C743" s="35" t="s">
        <v>103</v>
      </c>
      <c r="D743" s="35" t="s">
        <v>687</v>
      </c>
      <c r="E743" s="35" t="s">
        <v>101</v>
      </c>
      <c r="F743" s="37">
        <f>F744</f>
        <v>859.7</v>
      </c>
      <c r="G743" s="37">
        <v>0</v>
      </c>
      <c r="H743" s="37">
        <v>0</v>
      </c>
    </row>
    <row r="744" spans="1:8" s="40" customFormat="1" ht="27.75" customHeight="1" x14ac:dyDescent="0.25">
      <c r="A744" s="38" t="s">
        <v>120</v>
      </c>
      <c r="B744" s="35" t="s">
        <v>164</v>
      </c>
      <c r="C744" s="35" t="s">
        <v>103</v>
      </c>
      <c r="D744" s="35" t="s">
        <v>687</v>
      </c>
      <c r="E744" s="35" t="s">
        <v>121</v>
      </c>
      <c r="F744" s="37">
        <f>F745</f>
        <v>859.7</v>
      </c>
      <c r="G744" s="37">
        <v>0</v>
      </c>
      <c r="H744" s="37">
        <v>0</v>
      </c>
    </row>
    <row r="745" spans="1:8" s="40" customFormat="1" ht="27.75" customHeight="1" x14ac:dyDescent="0.25">
      <c r="A745" s="38" t="s">
        <v>122</v>
      </c>
      <c r="B745" s="35" t="s">
        <v>164</v>
      </c>
      <c r="C745" s="35" t="s">
        <v>103</v>
      </c>
      <c r="D745" s="35" t="s">
        <v>687</v>
      </c>
      <c r="E745" s="35" t="s">
        <v>123</v>
      </c>
      <c r="F745" s="37">
        <v>859.7</v>
      </c>
      <c r="G745" s="37">
        <v>0</v>
      </c>
      <c r="H745" s="37">
        <v>0</v>
      </c>
    </row>
    <row r="746" spans="1:8" s="40" customFormat="1" ht="42" customHeight="1" x14ac:dyDescent="0.25">
      <c r="A746" s="38" t="s">
        <v>678</v>
      </c>
      <c r="B746" s="35" t="s">
        <v>164</v>
      </c>
      <c r="C746" s="35" t="s">
        <v>103</v>
      </c>
      <c r="D746" s="35" t="s">
        <v>675</v>
      </c>
      <c r="E746" s="35" t="s">
        <v>101</v>
      </c>
      <c r="F746" s="37">
        <f>F747</f>
        <v>101.1</v>
      </c>
      <c r="G746" s="37">
        <v>0</v>
      </c>
      <c r="H746" s="37">
        <v>0</v>
      </c>
    </row>
    <row r="747" spans="1:8" s="40" customFormat="1" ht="26.25" customHeight="1" x14ac:dyDescent="0.25">
      <c r="A747" s="38" t="s">
        <v>120</v>
      </c>
      <c r="B747" s="35" t="s">
        <v>164</v>
      </c>
      <c r="C747" s="35" t="s">
        <v>103</v>
      </c>
      <c r="D747" s="35" t="s">
        <v>675</v>
      </c>
      <c r="E747" s="35" t="s">
        <v>121</v>
      </c>
      <c r="F747" s="37">
        <f>F748</f>
        <v>101.1</v>
      </c>
      <c r="G747" s="37">
        <v>0</v>
      </c>
      <c r="H747" s="37">
        <v>0</v>
      </c>
    </row>
    <row r="748" spans="1:8" s="40" customFormat="1" ht="26.25" customHeight="1" x14ac:dyDescent="0.25">
      <c r="A748" s="38" t="s">
        <v>122</v>
      </c>
      <c r="B748" s="35" t="s">
        <v>164</v>
      </c>
      <c r="C748" s="35" t="s">
        <v>103</v>
      </c>
      <c r="D748" s="35" t="s">
        <v>675</v>
      </c>
      <c r="E748" s="35" t="s">
        <v>123</v>
      </c>
      <c r="F748" s="37">
        <v>101.1</v>
      </c>
      <c r="G748" s="37">
        <v>0</v>
      </c>
      <c r="H748" s="37">
        <v>0</v>
      </c>
    </row>
    <row r="749" spans="1:8" s="40" customFormat="1" ht="68.25" customHeight="1" x14ac:dyDescent="0.25">
      <c r="A749" s="38" t="s">
        <v>679</v>
      </c>
      <c r="B749" s="35" t="s">
        <v>164</v>
      </c>
      <c r="C749" s="35" t="s">
        <v>103</v>
      </c>
      <c r="D749" s="35" t="s">
        <v>676</v>
      </c>
      <c r="E749" s="35" t="s">
        <v>101</v>
      </c>
      <c r="F749" s="37">
        <f>F750</f>
        <v>50.6</v>
      </c>
      <c r="G749" s="37">
        <v>0</v>
      </c>
      <c r="H749" s="37">
        <v>0</v>
      </c>
    </row>
    <row r="750" spans="1:8" s="40" customFormat="1" ht="26.25" customHeight="1" x14ac:dyDescent="0.25">
      <c r="A750" s="38" t="s">
        <v>120</v>
      </c>
      <c r="B750" s="35" t="s">
        <v>164</v>
      </c>
      <c r="C750" s="35" t="s">
        <v>103</v>
      </c>
      <c r="D750" s="35" t="s">
        <v>676</v>
      </c>
      <c r="E750" s="35" t="s">
        <v>121</v>
      </c>
      <c r="F750" s="37">
        <f>F751</f>
        <v>50.6</v>
      </c>
      <c r="G750" s="37">
        <v>0</v>
      </c>
      <c r="H750" s="37">
        <v>0</v>
      </c>
    </row>
    <row r="751" spans="1:8" s="40" customFormat="1" ht="26.25" customHeight="1" x14ac:dyDescent="0.25">
      <c r="A751" s="38" t="s">
        <v>122</v>
      </c>
      <c r="B751" s="35" t="s">
        <v>164</v>
      </c>
      <c r="C751" s="35" t="s">
        <v>103</v>
      </c>
      <c r="D751" s="35" t="s">
        <v>676</v>
      </c>
      <c r="E751" s="35" t="s">
        <v>123</v>
      </c>
      <c r="F751" s="37">
        <v>50.6</v>
      </c>
      <c r="G751" s="37">
        <v>0</v>
      </c>
      <c r="H751" s="37">
        <v>0</v>
      </c>
    </row>
    <row r="752" spans="1:8" s="40" customFormat="1" ht="15.75" customHeight="1" x14ac:dyDescent="0.2">
      <c r="A752" s="54" t="s">
        <v>510</v>
      </c>
      <c r="B752" s="33" t="s">
        <v>302</v>
      </c>
      <c r="C752" s="33" t="s">
        <v>99</v>
      </c>
      <c r="D752" s="33" t="s">
        <v>100</v>
      </c>
      <c r="E752" s="33" t="s">
        <v>101</v>
      </c>
      <c r="F752" s="34">
        <f>F753</f>
        <v>2005.6</v>
      </c>
      <c r="G752" s="34">
        <f>G753</f>
        <v>1380.8999999999999</v>
      </c>
      <c r="H752" s="34">
        <f>H753</f>
        <v>1380.8999999999999</v>
      </c>
    </row>
    <row r="753" spans="1:8" s="40" customFormat="1" ht="17.25" customHeight="1" x14ac:dyDescent="0.25">
      <c r="A753" s="38" t="s">
        <v>511</v>
      </c>
      <c r="B753" s="35" t="s">
        <v>302</v>
      </c>
      <c r="C753" s="35" t="s">
        <v>103</v>
      </c>
      <c r="D753" s="35" t="s">
        <v>100</v>
      </c>
      <c r="E753" s="35" t="s">
        <v>101</v>
      </c>
      <c r="F753" s="37">
        <f>F754+F759</f>
        <v>2005.6</v>
      </c>
      <c r="G753" s="37">
        <f>G754+G759</f>
        <v>1380.8999999999999</v>
      </c>
      <c r="H753" s="37">
        <f>H754+H759</f>
        <v>1380.8999999999999</v>
      </c>
    </row>
    <row r="754" spans="1:8" s="40" customFormat="1" ht="27" hidden="1" customHeight="1" x14ac:dyDescent="0.25">
      <c r="A754" s="38" t="s">
        <v>389</v>
      </c>
      <c r="B754" s="35" t="s">
        <v>302</v>
      </c>
      <c r="C754" s="35" t="s">
        <v>103</v>
      </c>
      <c r="D754" s="35" t="s">
        <v>390</v>
      </c>
      <c r="E754" s="35" t="s">
        <v>101</v>
      </c>
      <c r="F754" s="37">
        <f t="shared" ref="F754:H757" si="164">F755</f>
        <v>0</v>
      </c>
      <c r="G754" s="37">
        <f t="shared" si="164"/>
        <v>0</v>
      </c>
      <c r="H754" s="37">
        <f t="shared" si="164"/>
        <v>0</v>
      </c>
    </row>
    <row r="755" spans="1:8" s="40" customFormat="1" ht="39" hidden="1" customHeight="1" x14ac:dyDescent="0.25">
      <c r="A755" s="38" t="s">
        <v>512</v>
      </c>
      <c r="B755" s="35" t="s">
        <v>302</v>
      </c>
      <c r="C755" s="35" t="s">
        <v>103</v>
      </c>
      <c r="D755" s="35" t="s">
        <v>513</v>
      </c>
      <c r="E755" s="35" t="s">
        <v>101</v>
      </c>
      <c r="F755" s="37">
        <f t="shared" si="164"/>
        <v>0</v>
      </c>
      <c r="G755" s="37">
        <f t="shared" si="164"/>
        <v>0</v>
      </c>
      <c r="H755" s="37">
        <f t="shared" si="164"/>
        <v>0</v>
      </c>
    </row>
    <row r="756" spans="1:8" s="40" customFormat="1" ht="17.25" hidden="1" customHeight="1" x14ac:dyDescent="0.25">
      <c r="A756" s="38" t="s">
        <v>179</v>
      </c>
      <c r="B756" s="35" t="s">
        <v>302</v>
      </c>
      <c r="C756" s="35" t="s">
        <v>103</v>
      </c>
      <c r="D756" s="35" t="s">
        <v>514</v>
      </c>
      <c r="E756" s="35" t="s">
        <v>101</v>
      </c>
      <c r="F756" s="37">
        <f t="shared" si="164"/>
        <v>0</v>
      </c>
      <c r="G756" s="37">
        <f t="shared" si="164"/>
        <v>0</v>
      </c>
      <c r="H756" s="37">
        <f t="shared" si="164"/>
        <v>0</v>
      </c>
    </row>
    <row r="757" spans="1:8" s="40" customFormat="1" ht="30" hidden="1" customHeight="1" x14ac:dyDescent="0.25">
      <c r="A757" s="38" t="s">
        <v>394</v>
      </c>
      <c r="B757" s="35" t="s">
        <v>302</v>
      </c>
      <c r="C757" s="35" t="s">
        <v>103</v>
      </c>
      <c r="D757" s="35" t="s">
        <v>514</v>
      </c>
      <c r="E757" s="35" t="s">
        <v>395</v>
      </c>
      <c r="F757" s="37">
        <f t="shared" si="164"/>
        <v>0</v>
      </c>
      <c r="G757" s="37">
        <f t="shared" si="164"/>
        <v>0</v>
      </c>
      <c r="H757" s="37">
        <f t="shared" si="164"/>
        <v>0</v>
      </c>
    </row>
    <row r="758" spans="1:8" s="40" customFormat="1" ht="17.25" hidden="1" customHeight="1" x14ac:dyDescent="0.25">
      <c r="A758" s="38" t="s">
        <v>396</v>
      </c>
      <c r="B758" s="35" t="s">
        <v>302</v>
      </c>
      <c r="C758" s="35" t="s">
        <v>103</v>
      </c>
      <c r="D758" s="35" t="s">
        <v>514</v>
      </c>
      <c r="E758" s="35" t="s">
        <v>397</v>
      </c>
      <c r="F758" s="37">
        <f>6-6</f>
        <v>0</v>
      </c>
      <c r="G758" s="37">
        <f>6-6</f>
        <v>0</v>
      </c>
      <c r="H758" s="37">
        <f>6-6</f>
        <v>0</v>
      </c>
    </row>
    <row r="759" spans="1:8" s="40" customFormat="1" ht="84" customHeight="1" x14ac:dyDescent="0.25">
      <c r="A759" s="38" t="s">
        <v>515</v>
      </c>
      <c r="B759" s="35" t="s">
        <v>302</v>
      </c>
      <c r="C759" s="35" t="s">
        <v>103</v>
      </c>
      <c r="D759" s="35" t="s">
        <v>516</v>
      </c>
      <c r="E759" s="35" t="s">
        <v>101</v>
      </c>
      <c r="F759" s="37">
        <f t="shared" ref="F759:H762" si="165">F760</f>
        <v>2005.6</v>
      </c>
      <c r="G759" s="37">
        <f t="shared" si="165"/>
        <v>1380.8999999999999</v>
      </c>
      <c r="H759" s="37">
        <f t="shared" si="165"/>
        <v>1380.8999999999999</v>
      </c>
    </row>
    <row r="760" spans="1:8" s="40" customFormat="1" ht="54" customHeight="1" x14ac:dyDescent="0.25">
      <c r="A760" s="38" t="s">
        <v>517</v>
      </c>
      <c r="B760" s="35" t="s">
        <v>302</v>
      </c>
      <c r="C760" s="35" t="s">
        <v>103</v>
      </c>
      <c r="D760" s="35" t="s">
        <v>518</v>
      </c>
      <c r="E760" s="35" t="s">
        <v>101</v>
      </c>
      <c r="F760" s="37">
        <f>F761+F785+F782+F791+F788</f>
        <v>2005.6</v>
      </c>
      <c r="G760" s="37">
        <f t="shared" ref="G760:H760" si="166">G761+G785</f>
        <v>1380.8999999999999</v>
      </c>
      <c r="H760" s="37">
        <f t="shared" si="166"/>
        <v>1380.8999999999999</v>
      </c>
    </row>
    <row r="761" spans="1:8" s="40" customFormat="1" ht="41.25" customHeight="1" x14ac:dyDescent="0.25">
      <c r="A761" s="38" t="s">
        <v>402</v>
      </c>
      <c r="B761" s="35" t="s">
        <v>302</v>
      </c>
      <c r="C761" s="35" t="s">
        <v>103</v>
      </c>
      <c r="D761" s="35" t="s">
        <v>519</v>
      </c>
      <c r="E761" s="35" t="s">
        <v>101</v>
      </c>
      <c r="F761" s="37">
        <f t="shared" si="165"/>
        <v>1562.3999999999999</v>
      </c>
      <c r="G761" s="37">
        <f t="shared" si="165"/>
        <v>1380.8999999999999</v>
      </c>
      <c r="H761" s="37">
        <f t="shared" si="165"/>
        <v>1380.8999999999999</v>
      </c>
    </row>
    <row r="762" spans="1:8" s="40" customFormat="1" ht="34.5" customHeight="1" x14ac:dyDescent="0.25">
      <c r="A762" s="38" t="s">
        <v>394</v>
      </c>
      <c r="B762" s="35" t="s">
        <v>302</v>
      </c>
      <c r="C762" s="35" t="s">
        <v>103</v>
      </c>
      <c r="D762" s="35" t="s">
        <v>519</v>
      </c>
      <c r="E762" s="35" t="s">
        <v>395</v>
      </c>
      <c r="F762" s="37">
        <f t="shared" si="165"/>
        <v>1562.3999999999999</v>
      </c>
      <c r="G762" s="37">
        <f t="shared" si="165"/>
        <v>1380.8999999999999</v>
      </c>
      <c r="H762" s="37">
        <f t="shared" si="165"/>
        <v>1380.8999999999999</v>
      </c>
    </row>
    <row r="763" spans="1:8" s="40" customFormat="1" ht="15.75" customHeight="1" x14ac:dyDescent="0.25">
      <c r="A763" s="38" t="s">
        <v>396</v>
      </c>
      <c r="B763" s="35" t="s">
        <v>302</v>
      </c>
      <c r="C763" s="35" t="s">
        <v>103</v>
      </c>
      <c r="D763" s="35" t="s">
        <v>519</v>
      </c>
      <c r="E763" s="35" t="s">
        <v>397</v>
      </c>
      <c r="F763" s="37">
        <f>1336.1+6+100+80-1.5-22.2+64</f>
        <v>1562.3999999999999</v>
      </c>
      <c r="G763" s="37">
        <f>1336.1+6+100-61.2</f>
        <v>1380.8999999999999</v>
      </c>
      <c r="H763" s="37">
        <f>1336.1+6+100-61.2</f>
        <v>1380.8999999999999</v>
      </c>
    </row>
    <row r="764" spans="1:8" s="40" customFormat="1" ht="30.75" hidden="1" customHeight="1" x14ac:dyDescent="0.25">
      <c r="A764" s="60" t="s">
        <v>520</v>
      </c>
      <c r="B764" s="35" t="s">
        <v>302</v>
      </c>
      <c r="C764" s="35" t="s">
        <v>103</v>
      </c>
      <c r="D764" s="35" t="s">
        <v>521</v>
      </c>
      <c r="E764" s="35" t="s">
        <v>101</v>
      </c>
      <c r="F764" s="37">
        <f t="shared" ref="F764:H765" si="167">F765</f>
        <v>0</v>
      </c>
      <c r="G764" s="37">
        <f t="shared" si="167"/>
        <v>0</v>
      </c>
      <c r="H764" s="37">
        <f t="shared" si="167"/>
        <v>0</v>
      </c>
    </row>
    <row r="765" spans="1:8" s="40" customFormat="1" ht="26.25" hidden="1" x14ac:dyDescent="0.25">
      <c r="A765" s="38" t="s">
        <v>522</v>
      </c>
      <c r="B765" s="35" t="s">
        <v>302</v>
      </c>
      <c r="C765" s="35" t="s">
        <v>103</v>
      </c>
      <c r="D765" s="35" t="s">
        <v>521</v>
      </c>
      <c r="E765" s="35" t="s">
        <v>121</v>
      </c>
      <c r="F765" s="37">
        <f t="shared" si="167"/>
        <v>0</v>
      </c>
      <c r="G765" s="37">
        <f t="shared" si="167"/>
        <v>0</v>
      </c>
      <c r="H765" s="37">
        <f t="shared" si="167"/>
        <v>0</v>
      </c>
    </row>
    <row r="766" spans="1:8" s="40" customFormat="1" ht="39" hidden="1" x14ac:dyDescent="0.25">
      <c r="A766" s="38" t="s">
        <v>255</v>
      </c>
      <c r="B766" s="35" t="s">
        <v>302</v>
      </c>
      <c r="C766" s="35" t="s">
        <v>103</v>
      </c>
      <c r="D766" s="35" t="s">
        <v>521</v>
      </c>
      <c r="E766" s="35" t="s">
        <v>123</v>
      </c>
      <c r="F766" s="37">
        <v>0</v>
      </c>
      <c r="G766" s="37">
        <v>0</v>
      </c>
      <c r="H766" s="37">
        <v>0</v>
      </c>
    </row>
    <row r="767" spans="1:8" s="40" customFormat="1" ht="39" hidden="1" x14ac:dyDescent="0.25">
      <c r="A767" s="38" t="s">
        <v>523</v>
      </c>
      <c r="B767" s="35" t="s">
        <v>158</v>
      </c>
      <c r="C767" s="35" t="s">
        <v>103</v>
      </c>
      <c r="D767" s="35" t="s">
        <v>524</v>
      </c>
      <c r="E767" s="35" t="s">
        <v>101</v>
      </c>
      <c r="F767" s="37">
        <f t="shared" ref="F767:H768" si="168">F768</f>
        <v>0</v>
      </c>
      <c r="G767" s="37">
        <f t="shared" si="168"/>
        <v>0</v>
      </c>
      <c r="H767" s="37">
        <f t="shared" si="168"/>
        <v>0</v>
      </c>
    </row>
    <row r="768" spans="1:8" s="40" customFormat="1" ht="26.25" hidden="1" x14ac:dyDescent="0.25">
      <c r="A768" s="38" t="s">
        <v>522</v>
      </c>
      <c r="B768" s="35" t="s">
        <v>158</v>
      </c>
      <c r="C768" s="35" t="s">
        <v>103</v>
      </c>
      <c r="D768" s="35" t="s">
        <v>524</v>
      </c>
      <c r="E768" s="35" t="s">
        <v>121</v>
      </c>
      <c r="F768" s="37">
        <f t="shared" si="168"/>
        <v>0</v>
      </c>
      <c r="G768" s="37">
        <f t="shared" si="168"/>
        <v>0</v>
      </c>
      <c r="H768" s="37">
        <f t="shared" si="168"/>
        <v>0</v>
      </c>
    </row>
    <row r="769" spans="1:8" s="40" customFormat="1" ht="39" hidden="1" x14ac:dyDescent="0.25">
      <c r="A769" s="38" t="s">
        <v>255</v>
      </c>
      <c r="B769" s="35" t="s">
        <v>158</v>
      </c>
      <c r="C769" s="35" t="s">
        <v>103</v>
      </c>
      <c r="D769" s="35" t="s">
        <v>524</v>
      </c>
      <c r="E769" s="35" t="s">
        <v>123</v>
      </c>
      <c r="F769" s="37">
        <v>0</v>
      </c>
      <c r="G769" s="37">
        <v>0</v>
      </c>
      <c r="H769" s="37">
        <v>0</v>
      </c>
    </row>
    <row r="770" spans="1:8" ht="39" hidden="1" x14ac:dyDescent="0.25">
      <c r="A770" s="38" t="s">
        <v>525</v>
      </c>
      <c r="B770" s="35" t="s">
        <v>158</v>
      </c>
      <c r="C770" s="35" t="s">
        <v>103</v>
      </c>
      <c r="D770" s="35" t="s">
        <v>526</v>
      </c>
      <c r="E770" s="35" t="s">
        <v>101</v>
      </c>
      <c r="F770" s="37">
        <f t="shared" ref="F770:H772" si="169">F771</f>
        <v>0</v>
      </c>
      <c r="G770" s="37">
        <f t="shared" si="169"/>
        <v>0</v>
      </c>
      <c r="H770" s="37">
        <f t="shared" si="169"/>
        <v>0</v>
      </c>
    </row>
    <row r="771" spans="1:8" ht="26.25" hidden="1" x14ac:dyDescent="0.25">
      <c r="A771" s="38" t="s">
        <v>527</v>
      </c>
      <c r="B771" s="35" t="s">
        <v>158</v>
      </c>
      <c r="C771" s="35" t="s">
        <v>103</v>
      </c>
      <c r="D771" s="35" t="s">
        <v>526</v>
      </c>
      <c r="E771" s="35" t="s">
        <v>101</v>
      </c>
      <c r="F771" s="37">
        <f t="shared" si="169"/>
        <v>0</v>
      </c>
      <c r="G771" s="37">
        <f t="shared" si="169"/>
        <v>0</v>
      </c>
      <c r="H771" s="37">
        <f t="shared" si="169"/>
        <v>0</v>
      </c>
    </row>
    <row r="772" spans="1:8" ht="64.5" hidden="1" x14ac:dyDescent="0.25">
      <c r="A772" s="38" t="s">
        <v>110</v>
      </c>
      <c r="B772" s="35" t="s">
        <v>158</v>
      </c>
      <c r="C772" s="35" t="s">
        <v>103</v>
      </c>
      <c r="D772" s="35" t="s">
        <v>526</v>
      </c>
      <c r="E772" s="35" t="s">
        <v>111</v>
      </c>
      <c r="F772" s="37">
        <f t="shared" si="169"/>
        <v>0</v>
      </c>
      <c r="G772" s="37">
        <f t="shared" si="169"/>
        <v>0</v>
      </c>
      <c r="H772" s="37">
        <f t="shared" si="169"/>
        <v>0</v>
      </c>
    </row>
    <row r="773" spans="1:8" ht="26.25" hidden="1" x14ac:dyDescent="0.25">
      <c r="A773" s="38" t="s">
        <v>528</v>
      </c>
      <c r="B773" s="35" t="s">
        <v>158</v>
      </c>
      <c r="C773" s="35" t="s">
        <v>103</v>
      </c>
      <c r="D773" s="35" t="s">
        <v>526</v>
      </c>
      <c r="E773" s="35" t="s">
        <v>240</v>
      </c>
      <c r="F773" s="37">
        <f>30-30</f>
        <v>0</v>
      </c>
      <c r="G773" s="37">
        <f>30-30</f>
        <v>0</v>
      </c>
      <c r="H773" s="37">
        <f>30-30</f>
        <v>0</v>
      </c>
    </row>
    <row r="774" spans="1:8" ht="64.5" hidden="1" x14ac:dyDescent="0.25">
      <c r="A774" s="38" t="s">
        <v>529</v>
      </c>
      <c r="B774" s="35" t="s">
        <v>158</v>
      </c>
      <c r="C774" s="35" t="s">
        <v>103</v>
      </c>
      <c r="D774" s="35" t="s">
        <v>438</v>
      </c>
      <c r="E774" s="35" t="s">
        <v>101</v>
      </c>
      <c r="F774" s="37">
        <f t="shared" ref="F774:H775" si="170">F775</f>
        <v>0</v>
      </c>
      <c r="G774" s="37">
        <f t="shared" si="170"/>
        <v>0</v>
      </c>
      <c r="H774" s="37">
        <f t="shared" si="170"/>
        <v>0</v>
      </c>
    </row>
    <row r="775" spans="1:8" ht="26.25" hidden="1" x14ac:dyDescent="0.25">
      <c r="A775" s="38" t="s">
        <v>522</v>
      </c>
      <c r="B775" s="35" t="s">
        <v>158</v>
      </c>
      <c r="C775" s="35" t="s">
        <v>103</v>
      </c>
      <c r="D775" s="35" t="s">
        <v>438</v>
      </c>
      <c r="E775" s="35" t="s">
        <v>121</v>
      </c>
      <c r="F775" s="37">
        <f t="shared" si="170"/>
        <v>0</v>
      </c>
      <c r="G775" s="37">
        <f t="shared" si="170"/>
        <v>0</v>
      </c>
      <c r="H775" s="37">
        <f t="shared" si="170"/>
        <v>0</v>
      </c>
    </row>
    <row r="776" spans="1:8" ht="39" hidden="1" x14ac:dyDescent="0.25">
      <c r="A776" s="38" t="s">
        <v>255</v>
      </c>
      <c r="B776" s="35" t="s">
        <v>158</v>
      </c>
      <c r="C776" s="35" t="s">
        <v>103</v>
      </c>
      <c r="D776" s="35" t="s">
        <v>438</v>
      </c>
      <c r="E776" s="35" t="s">
        <v>123</v>
      </c>
      <c r="F776" s="37">
        <v>0</v>
      </c>
      <c r="G776" s="37">
        <v>0</v>
      </c>
      <c r="H776" s="37">
        <v>0</v>
      </c>
    </row>
    <row r="777" spans="1:8" ht="25.5" hidden="1" x14ac:dyDescent="0.2">
      <c r="A777" s="54" t="s">
        <v>530</v>
      </c>
      <c r="B777" s="33" t="s">
        <v>174</v>
      </c>
      <c r="C777" s="33" t="s">
        <v>99</v>
      </c>
      <c r="D777" s="33" t="s">
        <v>100</v>
      </c>
      <c r="E777" s="33" t="s">
        <v>101</v>
      </c>
      <c r="F777" s="34">
        <f t="shared" ref="F777:H780" si="171">F778</f>
        <v>0</v>
      </c>
      <c r="G777" s="34">
        <f t="shared" si="171"/>
        <v>0</v>
      </c>
      <c r="H777" s="34">
        <f t="shared" si="171"/>
        <v>0</v>
      </c>
    </row>
    <row r="778" spans="1:8" ht="18" hidden="1" customHeight="1" x14ac:dyDescent="0.25">
      <c r="A778" s="38" t="s">
        <v>531</v>
      </c>
      <c r="B778" s="35" t="s">
        <v>174</v>
      </c>
      <c r="C778" s="35" t="s">
        <v>98</v>
      </c>
      <c r="D778" s="35" t="s">
        <v>100</v>
      </c>
      <c r="E778" s="35" t="s">
        <v>101</v>
      </c>
      <c r="F778" s="37">
        <f t="shared" si="171"/>
        <v>0</v>
      </c>
      <c r="G778" s="37">
        <f t="shared" si="171"/>
        <v>0</v>
      </c>
      <c r="H778" s="37">
        <f t="shared" si="171"/>
        <v>0</v>
      </c>
    </row>
    <row r="779" spans="1:8" ht="14.25" hidden="1" customHeight="1" x14ac:dyDescent="0.25">
      <c r="A779" s="38" t="s">
        <v>532</v>
      </c>
      <c r="B779" s="35" t="s">
        <v>174</v>
      </c>
      <c r="C779" s="35" t="s">
        <v>98</v>
      </c>
      <c r="D779" s="35" t="s">
        <v>533</v>
      </c>
      <c r="E779" s="35" t="s">
        <v>101</v>
      </c>
      <c r="F779" s="37">
        <f t="shared" si="171"/>
        <v>0</v>
      </c>
      <c r="G779" s="37">
        <f t="shared" si="171"/>
        <v>0</v>
      </c>
      <c r="H779" s="37">
        <f t="shared" si="171"/>
        <v>0</v>
      </c>
    </row>
    <row r="780" spans="1:8" ht="26.25" hidden="1" x14ac:dyDescent="0.25">
      <c r="A780" s="38" t="s">
        <v>534</v>
      </c>
      <c r="B780" s="35" t="s">
        <v>174</v>
      </c>
      <c r="C780" s="35" t="s">
        <v>98</v>
      </c>
      <c r="D780" s="35" t="s">
        <v>535</v>
      </c>
      <c r="E780" s="35" t="s">
        <v>101</v>
      </c>
      <c r="F780" s="37">
        <f t="shared" si="171"/>
        <v>0</v>
      </c>
      <c r="G780" s="37">
        <f t="shared" si="171"/>
        <v>0</v>
      </c>
      <c r="H780" s="37">
        <f t="shared" si="171"/>
        <v>0</v>
      </c>
    </row>
    <row r="781" spans="1:8" ht="15" hidden="1" x14ac:dyDescent="0.25">
      <c r="A781" s="38" t="s">
        <v>536</v>
      </c>
      <c r="B781" s="35" t="s">
        <v>174</v>
      </c>
      <c r="C781" s="35" t="s">
        <v>98</v>
      </c>
      <c r="D781" s="35" t="s">
        <v>535</v>
      </c>
      <c r="E781" s="35" t="s">
        <v>537</v>
      </c>
      <c r="F781" s="37"/>
      <c r="G781" s="37"/>
      <c r="H781" s="37"/>
    </row>
    <row r="782" spans="1:8" ht="39" x14ac:dyDescent="0.25">
      <c r="A782" s="38" t="s">
        <v>591</v>
      </c>
      <c r="B782" s="35" t="s">
        <v>302</v>
      </c>
      <c r="C782" s="35" t="s">
        <v>103</v>
      </c>
      <c r="D782" s="35" t="s">
        <v>604</v>
      </c>
      <c r="E782" s="35" t="s">
        <v>101</v>
      </c>
      <c r="F782" s="37">
        <f>F783</f>
        <v>12</v>
      </c>
      <c r="G782" s="37">
        <f t="shared" ref="G782:H782" si="172">G783</f>
        <v>0</v>
      </c>
      <c r="H782" s="37">
        <f t="shared" si="172"/>
        <v>0</v>
      </c>
    </row>
    <row r="783" spans="1:8" ht="39" x14ac:dyDescent="0.25">
      <c r="A783" s="38" t="s">
        <v>394</v>
      </c>
      <c r="B783" s="35" t="s">
        <v>302</v>
      </c>
      <c r="C783" s="35" t="s">
        <v>103</v>
      </c>
      <c r="D783" s="35" t="s">
        <v>604</v>
      </c>
      <c r="E783" s="35" t="s">
        <v>395</v>
      </c>
      <c r="F783" s="37">
        <f>F784</f>
        <v>12</v>
      </c>
      <c r="G783" s="37">
        <f t="shared" ref="G783:H783" si="173">G784</f>
        <v>0</v>
      </c>
      <c r="H783" s="37">
        <f t="shared" si="173"/>
        <v>0</v>
      </c>
    </row>
    <row r="784" spans="1:8" ht="15" x14ac:dyDescent="0.25">
      <c r="A784" s="38" t="s">
        <v>396</v>
      </c>
      <c r="B784" s="35" t="s">
        <v>302</v>
      </c>
      <c r="C784" s="35" t="s">
        <v>103</v>
      </c>
      <c r="D784" s="35" t="s">
        <v>604</v>
      </c>
      <c r="E784" s="35" t="s">
        <v>397</v>
      </c>
      <c r="F784" s="37">
        <f>1.5+10.5</f>
        <v>12</v>
      </c>
      <c r="G784" s="37">
        <v>0</v>
      </c>
      <c r="H784" s="37">
        <v>0</v>
      </c>
    </row>
    <row r="785" spans="1:8" ht="26.25" x14ac:dyDescent="0.25">
      <c r="A785" s="38" t="s">
        <v>593</v>
      </c>
      <c r="B785" s="35" t="s">
        <v>302</v>
      </c>
      <c r="C785" s="35" t="s">
        <v>103</v>
      </c>
      <c r="D785" s="35" t="s">
        <v>598</v>
      </c>
      <c r="E785" s="35" t="s">
        <v>101</v>
      </c>
      <c r="F785" s="37">
        <f>F786</f>
        <v>228.7</v>
      </c>
      <c r="G785" s="37">
        <f t="shared" ref="G785:H785" si="174">G786</f>
        <v>0</v>
      </c>
      <c r="H785" s="37">
        <f t="shared" si="174"/>
        <v>0</v>
      </c>
    </row>
    <row r="786" spans="1:8" ht="39" x14ac:dyDescent="0.25">
      <c r="A786" s="38" t="s">
        <v>394</v>
      </c>
      <c r="B786" s="35" t="s">
        <v>302</v>
      </c>
      <c r="C786" s="35" t="s">
        <v>103</v>
      </c>
      <c r="D786" s="35" t="s">
        <v>598</v>
      </c>
      <c r="E786" s="35" t="s">
        <v>395</v>
      </c>
      <c r="F786" s="37">
        <f>F787</f>
        <v>228.7</v>
      </c>
      <c r="G786" s="37">
        <f t="shared" ref="G786:H786" si="175">G787</f>
        <v>0</v>
      </c>
      <c r="H786" s="37">
        <f t="shared" si="175"/>
        <v>0</v>
      </c>
    </row>
    <row r="787" spans="1:8" ht="15" x14ac:dyDescent="0.25">
      <c r="A787" s="38" t="s">
        <v>396</v>
      </c>
      <c r="B787" s="35" t="s">
        <v>302</v>
      </c>
      <c r="C787" s="35" t="s">
        <v>103</v>
      </c>
      <c r="D787" s="35" t="s">
        <v>598</v>
      </c>
      <c r="E787" s="35" t="s">
        <v>397</v>
      </c>
      <c r="F787" s="37">
        <f>28.7+200</f>
        <v>228.7</v>
      </c>
      <c r="G787" s="37">
        <v>0</v>
      </c>
      <c r="H787" s="37">
        <v>0</v>
      </c>
    </row>
    <row r="788" spans="1:8" ht="45" customHeight="1" x14ac:dyDescent="0.25">
      <c r="A788" s="38" t="s">
        <v>669</v>
      </c>
      <c r="B788" s="35" t="s">
        <v>302</v>
      </c>
      <c r="C788" s="35" t="s">
        <v>103</v>
      </c>
      <c r="D788" s="35" t="s">
        <v>686</v>
      </c>
      <c r="E788" s="35" t="s">
        <v>101</v>
      </c>
      <c r="F788" s="37">
        <f>F789</f>
        <v>23</v>
      </c>
      <c r="G788" s="37">
        <v>0</v>
      </c>
      <c r="H788" s="37">
        <v>0</v>
      </c>
    </row>
    <row r="789" spans="1:8" ht="33" customHeight="1" x14ac:dyDescent="0.25">
      <c r="A789" s="38" t="s">
        <v>394</v>
      </c>
      <c r="B789" s="35" t="s">
        <v>302</v>
      </c>
      <c r="C789" s="35" t="s">
        <v>103</v>
      </c>
      <c r="D789" s="35" t="s">
        <v>686</v>
      </c>
      <c r="E789" s="35" t="s">
        <v>395</v>
      </c>
      <c r="F789" s="37">
        <f>F790</f>
        <v>23</v>
      </c>
      <c r="G789" s="37">
        <v>0</v>
      </c>
      <c r="H789" s="37">
        <v>0</v>
      </c>
    </row>
    <row r="790" spans="1:8" ht="15" x14ac:dyDescent="0.25">
      <c r="A790" s="38" t="s">
        <v>396</v>
      </c>
      <c r="B790" s="35" t="s">
        <v>302</v>
      </c>
      <c r="C790" s="35" t="s">
        <v>103</v>
      </c>
      <c r="D790" s="35" t="s">
        <v>686</v>
      </c>
      <c r="E790" s="35" t="s">
        <v>397</v>
      </c>
      <c r="F790" s="37">
        <v>23</v>
      </c>
      <c r="G790" s="37">
        <v>0</v>
      </c>
      <c r="H790" s="37">
        <v>0</v>
      </c>
    </row>
    <row r="791" spans="1:8" ht="30" customHeight="1" x14ac:dyDescent="0.25">
      <c r="A791" s="38" t="s">
        <v>664</v>
      </c>
      <c r="B791" s="35" t="s">
        <v>302</v>
      </c>
      <c r="C791" s="35" t="s">
        <v>103</v>
      </c>
      <c r="D791" s="35" t="s">
        <v>663</v>
      </c>
      <c r="E791" s="35" t="s">
        <v>101</v>
      </c>
      <c r="F791" s="37">
        <f>F792</f>
        <v>179.5</v>
      </c>
      <c r="G791" s="37">
        <v>0</v>
      </c>
      <c r="H791" s="37">
        <v>0</v>
      </c>
    </row>
    <row r="792" spans="1:8" ht="32.25" customHeight="1" x14ac:dyDescent="0.25">
      <c r="A792" s="38" t="s">
        <v>394</v>
      </c>
      <c r="B792" s="35" t="s">
        <v>302</v>
      </c>
      <c r="C792" s="35" t="s">
        <v>103</v>
      </c>
      <c r="D792" s="35" t="s">
        <v>663</v>
      </c>
      <c r="E792" s="35" t="s">
        <v>395</v>
      </c>
      <c r="F792" s="37">
        <f>F793</f>
        <v>179.5</v>
      </c>
      <c r="G792" s="37">
        <v>0</v>
      </c>
      <c r="H792" s="37">
        <v>0</v>
      </c>
    </row>
    <row r="793" spans="1:8" ht="15" x14ac:dyDescent="0.25">
      <c r="A793" s="38" t="s">
        <v>396</v>
      </c>
      <c r="B793" s="35" t="s">
        <v>302</v>
      </c>
      <c r="C793" s="35" t="s">
        <v>103</v>
      </c>
      <c r="D793" s="35" t="s">
        <v>663</v>
      </c>
      <c r="E793" s="35" t="s">
        <v>397</v>
      </c>
      <c r="F793" s="37">
        <v>179.5</v>
      </c>
      <c r="G793" s="37">
        <v>0</v>
      </c>
      <c r="H793" s="37">
        <v>0</v>
      </c>
    </row>
    <row r="794" spans="1:8" s="46" customFormat="1" ht="15.75" x14ac:dyDescent="0.25">
      <c r="A794" s="54" t="s">
        <v>538</v>
      </c>
      <c r="B794" s="45"/>
      <c r="C794" s="45"/>
      <c r="D794" s="45"/>
      <c r="E794" s="45"/>
      <c r="F794" s="34">
        <f>F13+F211+F218+F273+F353+F506+F641+F691+F718+F752</f>
        <v>119161.00000000001</v>
      </c>
      <c r="G794" s="34">
        <f>G13+G211+G218+G273+G353+G506+G641+G691+G718+G752</f>
        <v>88887.499999999985</v>
      </c>
      <c r="H794" s="34">
        <f>H13+H211+H218+H273+H353+H506+H641+H691+H718+H752</f>
        <v>91397.39999999998</v>
      </c>
    </row>
    <row r="795" spans="1:8" x14ac:dyDescent="0.2">
      <c r="A795" s="47"/>
      <c r="B795" s="48"/>
      <c r="C795" s="48"/>
      <c r="D795" s="48"/>
      <c r="E795" s="48"/>
      <c r="F795" s="48"/>
      <c r="G795" s="49"/>
      <c r="H795" s="49"/>
    </row>
    <row r="796" spans="1:8" x14ac:dyDescent="0.2">
      <c r="A796" s="47"/>
      <c r="B796" s="48"/>
      <c r="C796" s="48"/>
      <c r="D796" s="48"/>
      <c r="E796" s="48"/>
      <c r="F796" s="50"/>
      <c r="G796" s="49"/>
      <c r="H796" s="49"/>
    </row>
    <row r="797" spans="1:8" x14ac:dyDescent="0.2">
      <c r="A797" s="47"/>
      <c r="B797" s="48"/>
      <c r="C797" s="48"/>
      <c r="D797" s="48"/>
      <c r="E797" s="48"/>
      <c r="F797" s="48"/>
      <c r="G797" s="49"/>
      <c r="H797" s="49"/>
    </row>
    <row r="798" spans="1:8" x14ac:dyDescent="0.2">
      <c r="A798" s="47"/>
      <c r="B798" s="48"/>
      <c r="C798" s="48"/>
      <c r="D798" s="48"/>
      <c r="E798" s="48"/>
      <c r="F798" s="48"/>
      <c r="G798" s="49"/>
      <c r="H798" s="49"/>
    </row>
    <row r="799" spans="1:8" x14ac:dyDescent="0.2">
      <c r="A799" s="47"/>
      <c r="B799" s="48"/>
      <c r="C799" s="48"/>
      <c r="D799" s="48"/>
      <c r="E799" s="48"/>
      <c r="F799" s="48"/>
      <c r="G799" s="49"/>
      <c r="H799" s="49"/>
    </row>
    <row r="800" spans="1:8" x14ac:dyDescent="0.2">
      <c r="A800" s="47"/>
      <c r="B800" s="48"/>
      <c r="C800" s="48"/>
      <c r="D800" s="48"/>
      <c r="E800" s="48"/>
      <c r="F800" s="48"/>
      <c r="G800" s="49"/>
      <c r="H800" s="49"/>
    </row>
    <row r="801" spans="1:8" x14ac:dyDescent="0.2">
      <c r="A801" s="47"/>
      <c r="B801" s="48"/>
      <c r="C801" s="48"/>
      <c r="D801" s="48"/>
      <c r="E801" s="48"/>
      <c r="F801" s="48"/>
      <c r="G801" s="49"/>
      <c r="H801" s="49"/>
    </row>
    <row r="802" spans="1:8" x14ac:dyDescent="0.2">
      <c r="A802" s="47"/>
      <c r="B802" s="48"/>
      <c r="C802" s="48"/>
      <c r="D802" s="48"/>
      <c r="E802" s="48"/>
      <c r="F802" s="48"/>
      <c r="G802" s="49"/>
      <c r="H802" s="49"/>
    </row>
    <row r="803" spans="1:8" x14ac:dyDescent="0.2">
      <c r="A803" s="47"/>
      <c r="B803" s="48"/>
      <c r="C803" s="48"/>
      <c r="D803" s="48"/>
      <c r="E803" s="48"/>
      <c r="F803" s="48"/>
      <c r="G803" s="49"/>
      <c r="H803" s="49"/>
    </row>
    <row r="804" spans="1:8" x14ac:dyDescent="0.2">
      <c r="A804" s="47"/>
      <c r="B804" s="48"/>
      <c r="C804" s="48"/>
      <c r="D804" s="48"/>
      <c r="E804" s="48"/>
      <c r="F804" s="48"/>
      <c r="G804" s="49"/>
      <c r="H804" s="49"/>
    </row>
    <row r="805" spans="1:8" x14ac:dyDescent="0.2">
      <c r="A805" s="47"/>
      <c r="B805" s="48"/>
      <c r="C805" s="48"/>
      <c r="D805" s="48"/>
      <c r="E805" s="48"/>
      <c r="F805" s="48"/>
      <c r="G805" s="49"/>
      <c r="H805" s="49"/>
    </row>
    <row r="806" spans="1:8" x14ac:dyDescent="0.2">
      <c r="A806" s="47"/>
      <c r="B806" s="48"/>
      <c r="C806" s="48"/>
      <c r="D806" s="48"/>
      <c r="E806" s="48"/>
      <c r="F806" s="48"/>
      <c r="G806" s="49"/>
      <c r="H806" s="49"/>
    </row>
    <row r="807" spans="1:8" x14ac:dyDescent="0.2">
      <c r="A807" s="47"/>
      <c r="B807" s="48"/>
      <c r="C807" s="48"/>
      <c r="D807" s="48"/>
      <c r="E807" s="48"/>
      <c r="F807" s="48"/>
      <c r="G807" s="49"/>
      <c r="H807" s="49"/>
    </row>
    <row r="808" spans="1:8" x14ac:dyDescent="0.2">
      <c r="A808" s="47"/>
      <c r="B808" s="48"/>
      <c r="C808" s="48"/>
      <c r="D808" s="48"/>
      <c r="E808" s="48"/>
      <c r="F808" s="48"/>
      <c r="G808" s="49"/>
      <c r="H808" s="49"/>
    </row>
    <row r="809" spans="1:8" x14ac:dyDescent="0.2">
      <c r="A809" s="47"/>
      <c r="B809" s="48"/>
      <c r="C809" s="48"/>
      <c r="D809" s="48"/>
      <c r="E809" s="48"/>
      <c r="F809" s="48"/>
      <c r="G809" s="49"/>
      <c r="H809" s="49"/>
    </row>
    <row r="810" spans="1:8" x14ac:dyDescent="0.2">
      <c r="A810" s="47"/>
      <c r="B810" s="48"/>
      <c r="C810" s="48"/>
      <c r="D810" s="48"/>
      <c r="E810" s="48"/>
      <c r="F810" s="48"/>
      <c r="G810" s="49"/>
      <c r="H810" s="49"/>
    </row>
    <row r="811" spans="1:8" x14ac:dyDescent="0.2">
      <c r="A811" s="47"/>
      <c r="B811" s="48"/>
      <c r="C811" s="48"/>
      <c r="D811" s="48"/>
      <c r="E811" s="48"/>
      <c r="F811" s="48"/>
      <c r="G811" s="49"/>
      <c r="H811" s="49"/>
    </row>
    <row r="812" spans="1:8" x14ac:dyDescent="0.2">
      <c r="A812" s="47"/>
      <c r="B812" s="48"/>
      <c r="C812" s="48"/>
      <c r="D812" s="48"/>
      <c r="E812" s="48"/>
      <c r="F812" s="48"/>
      <c r="G812" s="49"/>
      <c r="H812" s="49"/>
    </row>
    <row r="813" spans="1:8" x14ac:dyDescent="0.2">
      <c r="A813" s="47"/>
      <c r="B813" s="48"/>
      <c r="C813" s="48"/>
      <c r="D813" s="48"/>
      <c r="E813" s="48"/>
      <c r="F813" s="48"/>
      <c r="G813" s="49"/>
      <c r="H813" s="49"/>
    </row>
    <row r="814" spans="1:8" x14ac:dyDescent="0.2">
      <c r="A814" s="47"/>
      <c r="B814" s="48"/>
      <c r="C814" s="48"/>
      <c r="D814" s="48"/>
      <c r="E814" s="48"/>
      <c r="F814" s="48"/>
      <c r="G814" s="49"/>
      <c r="H814" s="49"/>
    </row>
    <row r="815" spans="1:8" x14ac:dyDescent="0.2">
      <c r="A815" s="47"/>
      <c r="B815" s="48"/>
      <c r="C815" s="48"/>
      <c r="D815" s="48"/>
      <c r="E815" s="48"/>
      <c r="F815" s="48"/>
      <c r="G815" s="49"/>
      <c r="H815" s="49"/>
    </row>
    <row r="816" spans="1:8" x14ac:dyDescent="0.2">
      <c r="A816" s="47"/>
      <c r="B816" s="48"/>
      <c r="C816" s="48"/>
      <c r="D816" s="48"/>
      <c r="E816" s="48"/>
      <c r="F816" s="48"/>
      <c r="G816" s="49"/>
      <c r="H816" s="49"/>
    </row>
    <row r="817" spans="1:8" x14ac:dyDescent="0.2">
      <c r="A817" s="47"/>
      <c r="B817" s="48"/>
      <c r="C817" s="48"/>
      <c r="D817" s="48"/>
      <c r="E817" s="48"/>
      <c r="F817" s="48"/>
      <c r="G817" s="49"/>
      <c r="H817" s="49"/>
    </row>
    <row r="818" spans="1:8" x14ac:dyDescent="0.2">
      <c r="A818" s="47"/>
      <c r="B818" s="48"/>
      <c r="C818" s="48"/>
      <c r="D818" s="48"/>
      <c r="E818" s="48"/>
      <c r="F818" s="48"/>
      <c r="G818" s="49"/>
      <c r="H818" s="49"/>
    </row>
    <row r="819" spans="1:8" x14ac:dyDescent="0.2">
      <c r="A819" s="47"/>
      <c r="B819" s="48"/>
      <c r="C819" s="48"/>
      <c r="D819" s="48"/>
      <c r="E819" s="48"/>
      <c r="F819" s="48"/>
      <c r="G819" s="49"/>
      <c r="H819" s="49"/>
    </row>
    <row r="820" spans="1:8" x14ac:dyDescent="0.2">
      <c r="A820" s="47"/>
      <c r="B820" s="48"/>
      <c r="C820" s="48"/>
      <c r="D820" s="48"/>
      <c r="E820" s="48"/>
      <c r="F820" s="48"/>
      <c r="G820" s="49"/>
      <c r="H820" s="49"/>
    </row>
    <row r="821" spans="1:8" x14ac:dyDescent="0.2">
      <c r="A821" s="47"/>
      <c r="B821" s="48"/>
      <c r="C821" s="48"/>
      <c r="D821" s="48"/>
      <c r="E821" s="48"/>
      <c r="F821" s="48"/>
      <c r="G821" s="49"/>
      <c r="H821" s="49"/>
    </row>
    <row r="822" spans="1:8" x14ac:dyDescent="0.2">
      <c r="A822" s="47"/>
      <c r="B822" s="48"/>
      <c r="C822" s="48"/>
      <c r="D822" s="48"/>
      <c r="E822" s="48"/>
      <c r="F822" s="48"/>
      <c r="G822" s="49"/>
      <c r="H822" s="49"/>
    </row>
    <row r="823" spans="1:8" x14ac:dyDescent="0.2">
      <c r="A823" s="47"/>
      <c r="B823" s="48"/>
      <c r="C823" s="48"/>
      <c r="D823" s="48"/>
      <c r="E823" s="48"/>
      <c r="F823" s="48"/>
      <c r="G823" s="49"/>
      <c r="H823" s="49"/>
    </row>
    <row r="824" spans="1:8" x14ac:dyDescent="0.2">
      <c r="A824" s="47"/>
      <c r="B824" s="48"/>
      <c r="C824" s="48"/>
      <c r="D824" s="48"/>
      <c r="E824" s="48"/>
      <c r="F824" s="48"/>
      <c r="G824" s="49"/>
      <c r="H824" s="49"/>
    </row>
    <row r="825" spans="1:8" x14ac:dyDescent="0.2">
      <c r="A825" s="47"/>
      <c r="B825" s="48"/>
      <c r="C825" s="48"/>
      <c r="D825" s="48"/>
      <c r="E825" s="48"/>
      <c r="F825" s="48"/>
      <c r="G825" s="49"/>
      <c r="H825" s="49"/>
    </row>
    <row r="826" spans="1:8" x14ac:dyDescent="0.2">
      <c r="A826" s="47"/>
      <c r="B826" s="48"/>
      <c r="C826" s="48"/>
      <c r="D826" s="48"/>
      <c r="E826" s="48"/>
      <c r="F826" s="48"/>
      <c r="G826" s="49"/>
      <c r="H826" s="49"/>
    </row>
    <row r="827" spans="1:8" x14ac:dyDescent="0.2">
      <c r="A827" s="47"/>
      <c r="B827" s="48"/>
      <c r="C827" s="48"/>
      <c r="D827" s="48"/>
      <c r="E827" s="48"/>
      <c r="F827" s="48"/>
      <c r="G827" s="49"/>
      <c r="H827" s="49"/>
    </row>
    <row r="828" spans="1:8" x14ac:dyDescent="0.2">
      <c r="A828" s="47"/>
      <c r="B828" s="48"/>
      <c r="C828" s="48"/>
      <c r="D828" s="48"/>
      <c r="E828" s="48"/>
      <c r="F828" s="48"/>
      <c r="G828" s="49"/>
      <c r="H828" s="49"/>
    </row>
    <row r="829" spans="1:8" x14ac:dyDescent="0.2">
      <c r="A829" s="47"/>
      <c r="B829" s="48"/>
      <c r="C829" s="48"/>
      <c r="D829" s="48"/>
      <c r="E829" s="48"/>
      <c r="F829" s="48"/>
      <c r="G829" s="49"/>
      <c r="H829" s="49"/>
    </row>
    <row r="830" spans="1:8" x14ac:dyDescent="0.2">
      <c r="A830" s="47"/>
      <c r="B830" s="48"/>
      <c r="C830" s="48"/>
      <c r="D830" s="48"/>
      <c r="E830" s="48"/>
      <c r="F830" s="48"/>
      <c r="G830" s="49"/>
      <c r="H830" s="49"/>
    </row>
    <row r="831" spans="1:8" x14ac:dyDescent="0.2">
      <c r="A831" s="47"/>
      <c r="B831" s="48"/>
      <c r="C831" s="48"/>
      <c r="D831" s="48"/>
      <c r="E831" s="48"/>
      <c r="F831" s="48"/>
      <c r="G831" s="49"/>
      <c r="H831" s="49"/>
    </row>
    <row r="832" spans="1:8" x14ac:dyDescent="0.2">
      <c r="A832" s="47"/>
      <c r="B832" s="48"/>
      <c r="C832" s="48"/>
      <c r="D832" s="48"/>
      <c r="E832" s="48"/>
      <c r="F832" s="48"/>
      <c r="G832" s="49"/>
      <c r="H832" s="49"/>
    </row>
    <row r="833" spans="1:8" x14ac:dyDescent="0.2">
      <c r="A833" s="47"/>
      <c r="B833" s="48"/>
      <c r="C833" s="48"/>
      <c r="D833" s="48"/>
      <c r="E833" s="48"/>
      <c r="F833" s="48"/>
      <c r="G833" s="49"/>
      <c r="H833" s="49"/>
    </row>
    <row r="834" spans="1:8" x14ac:dyDescent="0.2">
      <c r="A834" s="47"/>
      <c r="B834" s="48"/>
      <c r="C834" s="48"/>
      <c r="D834" s="48"/>
      <c r="E834" s="48"/>
      <c r="F834" s="48"/>
      <c r="G834" s="49"/>
      <c r="H834" s="49"/>
    </row>
    <row r="835" spans="1:8" x14ac:dyDescent="0.2">
      <c r="A835" s="47"/>
      <c r="B835" s="48"/>
      <c r="C835" s="48"/>
      <c r="D835" s="48"/>
      <c r="E835" s="48"/>
      <c r="F835" s="48"/>
      <c r="G835" s="49"/>
      <c r="H835" s="49"/>
    </row>
    <row r="836" spans="1:8" x14ac:dyDescent="0.2">
      <c r="A836" s="47"/>
      <c r="B836" s="48"/>
      <c r="C836" s="48"/>
      <c r="D836" s="48"/>
      <c r="E836" s="48"/>
      <c r="F836" s="48"/>
      <c r="G836" s="49"/>
      <c r="H836" s="49"/>
    </row>
    <row r="837" spans="1:8" x14ac:dyDescent="0.2">
      <c r="A837" s="47"/>
      <c r="B837" s="48"/>
      <c r="C837" s="48"/>
      <c r="D837" s="48"/>
      <c r="E837" s="48"/>
      <c r="F837" s="48"/>
      <c r="G837" s="49"/>
      <c r="H837" s="49"/>
    </row>
    <row r="838" spans="1:8" x14ac:dyDescent="0.2">
      <c r="A838" s="47"/>
      <c r="B838" s="48"/>
      <c r="C838" s="48"/>
      <c r="D838" s="48"/>
      <c r="E838" s="48"/>
      <c r="F838" s="48"/>
      <c r="G838" s="49"/>
      <c r="H838" s="49"/>
    </row>
    <row r="839" spans="1:8" x14ac:dyDescent="0.2">
      <c r="A839" s="47"/>
      <c r="B839" s="48"/>
      <c r="C839" s="48"/>
      <c r="D839" s="48"/>
      <c r="E839" s="48"/>
      <c r="F839" s="48"/>
      <c r="G839" s="49"/>
      <c r="H839" s="49"/>
    </row>
    <row r="840" spans="1:8" x14ac:dyDescent="0.2">
      <c r="A840" s="47"/>
      <c r="B840" s="48"/>
      <c r="C840" s="48"/>
      <c r="D840" s="48"/>
      <c r="E840" s="48"/>
      <c r="F840" s="48"/>
      <c r="G840" s="49"/>
      <c r="H840" s="49"/>
    </row>
    <row r="841" spans="1:8" x14ac:dyDescent="0.2">
      <c r="A841" s="47"/>
      <c r="B841" s="48"/>
      <c r="C841" s="48"/>
      <c r="D841" s="48"/>
      <c r="E841" s="48"/>
      <c r="F841" s="48"/>
      <c r="G841" s="49"/>
      <c r="H841" s="49"/>
    </row>
    <row r="842" spans="1:8" x14ac:dyDescent="0.2">
      <c r="A842" s="47"/>
      <c r="B842" s="48"/>
      <c r="C842" s="48"/>
      <c r="D842" s="48"/>
      <c r="E842" s="48"/>
      <c r="F842" s="48"/>
      <c r="G842" s="49"/>
      <c r="H842" s="49"/>
    </row>
    <row r="843" spans="1:8" x14ac:dyDescent="0.2">
      <c r="A843" s="47"/>
      <c r="B843" s="48"/>
      <c r="C843" s="48"/>
      <c r="D843" s="48"/>
      <c r="E843" s="48"/>
      <c r="F843" s="48"/>
      <c r="G843" s="49"/>
      <c r="H843" s="49"/>
    </row>
    <row r="844" spans="1:8" x14ac:dyDescent="0.2">
      <c r="A844" s="47"/>
      <c r="B844" s="48"/>
      <c r="C844" s="48"/>
      <c r="D844" s="48"/>
      <c r="E844" s="48"/>
      <c r="F844" s="48"/>
      <c r="G844" s="49"/>
      <c r="H844" s="49"/>
    </row>
    <row r="845" spans="1:8" x14ac:dyDescent="0.2">
      <c r="A845" s="47"/>
      <c r="B845" s="48"/>
      <c r="C845" s="48"/>
      <c r="D845" s="48"/>
      <c r="E845" s="48"/>
      <c r="F845" s="48"/>
      <c r="G845" s="49"/>
      <c r="H845" s="49"/>
    </row>
    <row r="846" spans="1:8" x14ac:dyDescent="0.2">
      <c r="A846" s="47"/>
      <c r="B846" s="48"/>
      <c r="C846" s="48"/>
      <c r="D846" s="48"/>
      <c r="E846" s="48"/>
      <c r="F846" s="48"/>
      <c r="G846" s="49"/>
      <c r="H846" s="49"/>
    </row>
    <row r="847" spans="1:8" x14ac:dyDescent="0.2">
      <c r="A847" s="47"/>
      <c r="B847" s="48"/>
      <c r="C847" s="48"/>
      <c r="D847" s="48"/>
      <c r="E847" s="48"/>
      <c r="F847" s="48"/>
      <c r="G847" s="49"/>
      <c r="H847" s="49"/>
    </row>
    <row r="848" spans="1:8" x14ac:dyDescent="0.2">
      <c r="A848" s="47"/>
      <c r="B848" s="48"/>
      <c r="C848" s="48"/>
      <c r="D848" s="48"/>
      <c r="E848" s="48"/>
      <c r="F848" s="48"/>
      <c r="G848" s="49"/>
      <c r="H848" s="49"/>
    </row>
    <row r="849" spans="1:8" x14ac:dyDescent="0.2">
      <c r="A849" s="47"/>
      <c r="B849" s="48"/>
      <c r="C849" s="48"/>
      <c r="D849" s="48"/>
      <c r="E849" s="48"/>
      <c r="F849" s="48"/>
      <c r="G849" s="49"/>
      <c r="H849" s="49"/>
    </row>
    <row r="850" spans="1:8" x14ac:dyDescent="0.2">
      <c r="A850" s="47"/>
      <c r="B850" s="48"/>
      <c r="C850" s="48"/>
      <c r="D850" s="48"/>
      <c r="E850" s="48"/>
      <c r="F850" s="48"/>
      <c r="G850" s="49"/>
      <c r="H850" s="49"/>
    </row>
    <row r="851" spans="1:8" x14ac:dyDescent="0.2">
      <c r="A851" s="47"/>
      <c r="B851" s="48"/>
      <c r="C851" s="48"/>
      <c r="D851" s="48"/>
      <c r="E851" s="48"/>
      <c r="F851" s="48"/>
      <c r="G851" s="49"/>
      <c r="H851" s="49"/>
    </row>
    <row r="852" spans="1:8" x14ac:dyDescent="0.2">
      <c r="A852" s="47"/>
      <c r="B852" s="48"/>
      <c r="C852" s="48"/>
      <c r="D852" s="48"/>
      <c r="E852" s="48"/>
      <c r="F852" s="48"/>
      <c r="G852" s="49"/>
      <c r="H852" s="49"/>
    </row>
    <row r="853" spans="1:8" x14ac:dyDescent="0.2">
      <c r="A853" s="47"/>
      <c r="B853" s="48"/>
      <c r="C853" s="48"/>
      <c r="D853" s="48"/>
      <c r="E853" s="48"/>
      <c r="F853" s="48"/>
      <c r="G853" s="49"/>
      <c r="H853" s="49"/>
    </row>
    <row r="854" spans="1:8" x14ac:dyDescent="0.2">
      <c r="A854" s="47"/>
      <c r="B854" s="48"/>
      <c r="C854" s="48"/>
      <c r="D854" s="48"/>
      <c r="E854" s="48"/>
      <c r="F854" s="48"/>
      <c r="G854" s="49"/>
      <c r="H854" s="49"/>
    </row>
    <row r="855" spans="1:8" x14ac:dyDescent="0.2">
      <c r="A855" s="47"/>
      <c r="B855" s="48"/>
      <c r="C855" s="48"/>
      <c r="D855" s="48"/>
      <c r="E855" s="48"/>
      <c r="F855" s="48"/>
      <c r="G855" s="49"/>
      <c r="H855" s="49"/>
    </row>
    <row r="856" spans="1:8" x14ac:dyDescent="0.2">
      <c r="A856" s="47"/>
      <c r="B856" s="48"/>
      <c r="C856" s="48"/>
      <c r="D856" s="48"/>
      <c r="E856" s="48"/>
      <c r="F856" s="48"/>
      <c r="G856" s="49"/>
      <c r="H856" s="49"/>
    </row>
    <row r="857" spans="1:8" x14ac:dyDescent="0.2">
      <c r="A857" s="47"/>
      <c r="B857" s="48"/>
      <c r="C857" s="48"/>
      <c r="D857" s="48"/>
      <c r="E857" s="48"/>
      <c r="F857" s="48"/>
      <c r="G857" s="49"/>
      <c r="H857" s="49"/>
    </row>
    <row r="858" spans="1:8" x14ac:dyDescent="0.2">
      <c r="A858" s="47"/>
      <c r="B858" s="48"/>
      <c r="C858" s="48"/>
      <c r="D858" s="48"/>
      <c r="E858" s="48"/>
      <c r="F858" s="48"/>
      <c r="G858" s="49"/>
      <c r="H858" s="49"/>
    </row>
    <row r="859" spans="1:8" x14ac:dyDescent="0.2">
      <c r="A859" s="47"/>
      <c r="B859" s="48"/>
      <c r="C859" s="48"/>
      <c r="D859" s="48"/>
      <c r="E859" s="48"/>
      <c r="F859" s="48"/>
      <c r="G859" s="49"/>
      <c r="H859" s="49"/>
    </row>
    <row r="860" spans="1:8" x14ac:dyDescent="0.2">
      <c r="A860" s="47"/>
      <c r="B860" s="48"/>
      <c r="C860" s="48"/>
      <c r="D860" s="48"/>
      <c r="E860" s="48"/>
      <c r="F860" s="48"/>
      <c r="G860" s="49"/>
      <c r="H860" s="49"/>
    </row>
    <row r="861" spans="1:8" x14ac:dyDescent="0.2">
      <c r="A861" s="47"/>
      <c r="B861" s="48"/>
      <c r="C861" s="48"/>
      <c r="D861" s="48"/>
      <c r="E861" s="48"/>
      <c r="F861" s="48"/>
      <c r="G861" s="49"/>
      <c r="H861" s="49"/>
    </row>
    <row r="862" spans="1:8" x14ac:dyDescent="0.2">
      <c r="A862" s="47"/>
      <c r="B862" s="48"/>
      <c r="C862" s="48"/>
      <c r="D862" s="48"/>
      <c r="E862" s="48"/>
      <c r="F862" s="48"/>
      <c r="G862" s="49"/>
      <c r="H862" s="49"/>
    </row>
    <row r="863" spans="1:8" x14ac:dyDescent="0.2">
      <c r="A863" s="47"/>
      <c r="B863" s="48"/>
      <c r="C863" s="48"/>
      <c r="D863" s="48"/>
      <c r="E863" s="48"/>
      <c r="F863" s="48"/>
      <c r="G863" s="49"/>
      <c r="H863" s="49"/>
    </row>
    <row r="864" spans="1:8" x14ac:dyDescent="0.2">
      <c r="A864" s="47"/>
      <c r="B864" s="48"/>
      <c r="C864" s="48"/>
      <c r="D864" s="48"/>
      <c r="E864" s="48"/>
      <c r="F864" s="48"/>
      <c r="G864" s="49"/>
      <c r="H864" s="49"/>
    </row>
    <row r="865" spans="1:8" x14ac:dyDescent="0.2">
      <c r="A865" s="47"/>
      <c r="B865" s="48"/>
      <c r="C865" s="48"/>
      <c r="D865" s="48"/>
      <c r="E865" s="48"/>
      <c r="F865" s="48"/>
      <c r="G865" s="49"/>
      <c r="H865" s="49"/>
    </row>
    <row r="866" spans="1:8" x14ac:dyDescent="0.2">
      <c r="A866" s="47"/>
      <c r="B866" s="48"/>
      <c r="C866" s="48"/>
      <c r="D866" s="48"/>
      <c r="E866" s="48"/>
      <c r="F866" s="48"/>
      <c r="G866" s="49"/>
      <c r="H866" s="49"/>
    </row>
    <row r="867" spans="1:8" x14ac:dyDescent="0.2">
      <c r="A867" s="47"/>
      <c r="B867" s="48"/>
      <c r="C867" s="48"/>
      <c r="D867" s="48"/>
      <c r="E867" s="48"/>
      <c r="F867" s="48"/>
      <c r="G867" s="49"/>
      <c r="H867" s="49"/>
    </row>
    <row r="868" spans="1:8" x14ac:dyDescent="0.2">
      <c r="A868" s="47"/>
      <c r="B868" s="48"/>
      <c r="C868" s="48"/>
      <c r="D868" s="48"/>
      <c r="E868" s="48"/>
      <c r="F868" s="48"/>
      <c r="G868" s="49"/>
      <c r="H868" s="49"/>
    </row>
    <row r="869" spans="1:8" x14ac:dyDescent="0.2">
      <c r="A869" s="47"/>
      <c r="B869" s="48"/>
      <c r="C869" s="48"/>
      <c r="D869" s="48"/>
      <c r="E869" s="48"/>
      <c r="F869" s="48"/>
      <c r="G869" s="49"/>
      <c r="H869" s="49"/>
    </row>
    <row r="870" spans="1:8" x14ac:dyDescent="0.2">
      <c r="A870" s="47"/>
      <c r="B870" s="48"/>
      <c r="C870" s="48"/>
      <c r="D870" s="48"/>
      <c r="E870" s="48"/>
      <c r="F870" s="48"/>
      <c r="G870" s="49"/>
      <c r="H870" s="49"/>
    </row>
    <row r="871" spans="1:8" x14ac:dyDescent="0.2">
      <c r="A871" s="47"/>
      <c r="B871" s="48"/>
      <c r="C871" s="48"/>
      <c r="D871" s="48"/>
      <c r="E871" s="48"/>
      <c r="F871" s="48"/>
      <c r="G871" s="49"/>
      <c r="H871" s="49"/>
    </row>
    <row r="872" spans="1:8" x14ac:dyDescent="0.2">
      <c r="A872" s="47"/>
      <c r="B872" s="48"/>
      <c r="C872" s="48"/>
      <c r="D872" s="48"/>
      <c r="E872" s="48"/>
      <c r="F872" s="48"/>
      <c r="G872" s="49"/>
      <c r="H872" s="49"/>
    </row>
    <row r="873" spans="1:8" x14ac:dyDescent="0.2">
      <c r="A873" s="47"/>
      <c r="B873" s="48"/>
      <c r="C873" s="48"/>
      <c r="D873" s="48"/>
      <c r="E873" s="48"/>
      <c r="F873" s="48"/>
      <c r="G873" s="49"/>
      <c r="H873" s="49"/>
    </row>
    <row r="874" spans="1:8" x14ac:dyDescent="0.2">
      <c r="A874" s="47"/>
      <c r="B874" s="48"/>
      <c r="C874" s="48"/>
      <c r="D874" s="48"/>
      <c r="E874" s="48"/>
      <c r="F874" s="48"/>
      <c r="G874" s="49"/>
      <c r="H874" s="49"/>
    </row>
    <row r="875" spans="1:8" x14ac:dyDescent="0.2">
      <c r="A875" s="47"/>
      <c r="B875" s="48"/>
      <c r="C875" s="48"/>
      <c r="D875" s="48"/>
      <c r="E875" s="48"/>
      <c r="F875" s="48"/>
      <c r="G875" s="49"/>
      <c r="H875" s="49"/>
    </row>
    <row r="876" spans="1:8" x14ac:dyDescent="0.2">
      <c r="A876" s="47"/>
      <c r="B876" s="48"/>
      <c r="C876" s="48"/>
      <c r="D876" s="48"/>
      <c r="E876" s="48"/>
      <c r="F876" s="48"/>
      <c r="G876" s="49"/>
      <c r="H876" s="49"/>
    </row>
    <row r="877" spans="1:8" x14ac:dyDescent="0.2">
      <c r="A877" s="47"/>
      <c r="B877" s="48"/>
      <c r="C877" s="48"/>
      <c r="D877" s="48"/>
      <c r="E877" s="48"/>
      <c r="F877" s="48"/>
      <c r="G877" s="49"/>
      <c r="H877" s="49"/>
    </row>
    <row r="878" spans="1:8" x14ac:dyDescent="0.2">
      <c r="A878" s="47"/>
      <c r="B878" s="48"/>
      <c r="C878" s="48"/>
      <c r="D878" s="48"/>
      <c r="E878" s="48"/>
      <c r="F878" s="48"/>
      <c r="G878" s="49"/>
      <c r="H878" s="49"/>
    </row>
    <row r="879" spans="1:8" x14ac:dyDescent="0.2">
      <c r="A879" s="47"/>
      <c r="B879" s="48"/>
      <c r="C879" s="48"/>
      <c r="D879" s="48"/>
      <c r="E879" s="48"/>
      <c r="F879" s="48"/>
      <c r="G879" s="49"/>
      <c r="H879" s="49"/>
    </row>
    <row r="880" spans="1:8" x14ac:dyDescent="0.2">
      <c r="A880" s="47"/>
      <c r="B880" s="48"/>
      <c r="C880" s="48"/>
      <c r="D880" s="48"/>
      <c r="E880" s="48"/>
      <c r="F880" s="48"/>
      <c r="G880" s="49"/>
      <c r="H880" s="49"/>
    </row>
    <row r="881" spans="1:8" x14ac:dyDescent="0.2">
      <c r="A881" s="47"/>
      <c r="B881" s="48"/>
      <c r="C881" s="48"/>
      <c r="D881" s="48"/>
      <c r="E881" s="48"/>
      <c r="F881" s="48"/>
      <c r="G881" s="49"/>
      <c r="H881" s="49"/>
    </row>
    <row r="882" spans="1:8" x14ac:dyDescent="0.2">
      <c r="A882" s="47"/>
      <c r="B882" s="48"/>
      <c r="C882" s="48"/>
      <c r="D882" s="48"/>
      <c r="E882" s="48"/>
      <c r="F882" s="48"/>
      <c r="G882" s="49"/>
      <c r="H882" s="49"/>
    </row>
    <row r="883" spans="1:8" x14ac:dyDescent="0.2">
      <c r="A883" s="47"/>
      <c r="B883" s="48"/>
      <c r="C883" s="48"/>
      <c r="D883" s="48"/>
      <c r="E883" s="48"/>
      <c r="F883" s="48"/>
      <c r="G883" s="49"/>
      <c r="H883" s="49"/>
    </row>
    <row r="884" spans="1:8" x14ac:dyDescent="0.2">
      <c r="A884" s="47"/>
      <c r="B884" s="48"/>
      <c r="C884" s="48"/>
      <c r="D884" s="48"/>
      <c r="E884" s="48"/>
      <c r="F884" s="48"/>
      <c r="G884" s="49"/>
      <c r="H884" s="49"/>
    </row>
    <row r="885" spans="1:8" x14ac:dyDescent="0.2">
      <c r="A885" s="47"/>
      <c r="B885" s="48"/>
      <c r="C885" s="48"/>
      <c r="D885" s="48"/>
      <c r="E885" s="48"/>
      <c r="F885" s="48"/>
      <c r="G885" s="49"/>
      <c r="H885" s="49"/>
    </row>
  </sheetData>
  <mergeCells count="16">
    <mergeCell ref="A1:H1"/>
    <mergeCell ref="A2:H2"/>
    <mergeCell ref="A3:H3"/>
    <mergeCell ref="F10:F11"/>
    <mergeCell ref="G10:G11"/>
    <mergeCell ref="H10:H11"/>
    <mergeCell ref="A4:H4"/>
    <mergeCell ref="A5:H5"/>
    <mergeCell ref="A6:H6"/>
    <mergeCell ref="A7:H7"/>
    <mergeCell ref="A8:H8"/>
    <mergeCell ref="A10:A11"/>
    <mergeCell ref="B10:B11"/>
    <mergeCell ref="C10:C11"/>
    <mergeCell ref="D10:D11"/>
    <mergeCell ref="E10:E11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734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884"/>
  <sheetViews>
    <sheetView view="pageBreakPreview" topLeftCell="A728" zoomScaleSheetLayoutView="100" workbookViewId="0">
      <selection activeCell="G741" sqref="G741"/>
    </sheetView>
  </sheetViews>
  <sheetFormatPr defaultRowHeight="12.75" x14ac:dyDescent="0.2"/>
  <cols>
    <col min="1" max="1" width="49.42578125" style="51" customWidth="1"/>
    <col min="2" max="2" width="6.42578125" style="40" customWidth="1"/>
    <col min="3" max="3" width="6.5703125" style="40" customWidth="1"/>
    <col min="4" max="4" width="7.42578125" style="40" customWidth="1"/>
    <col min="5" max="5" width="12.7109375" style="40" customWidth="1"/>
    <col min="6" max="6" width="10" style="40" customWidth="1"/>
    <col min="7" max="7" width="13.42578125" style="40" customWidth="1"/>
    <col min="8" max="9" width="13.5703125" style="40" customWidth="1"/>
    <col min="10" max="10" width="18.28515625" style="25" customWidth="1"/>
    <col min="11" max="256" width="9.140625" style="25"/>
    <col min="257" max="257" width="50.42578125" style="25" customWidth="1"/>
    <col min="258" max="258" width="6.42578125" style="25" customWidth="1"/>
    <col min="259" max="259" width="6.5703125" style="25" customWidth="1"/>
    <col min="260" max="260" width="7.42578125" style="25" customWidth="1"/>
    <col min="261" max="261" width="12.7109375" style="25" customWidth="1"/>
    <col min="262" max="262" width="10" style="25" customWidth="1"/>
    <col min="263" max="263" width="14.7109375" style="25" customWidth="1"/>
    <col min="264" max="265" width="13.5703125" style="25" customWidth="1"/>
    <col min="266" max="266" width="18.28515625" style="25" customWidth="1"/>
    <col min="267" max="512" width="9.140625" style="25"/>
    <col min="513" max="513" width="50.42578125" style="25" customWidth="1"/>
    <col min="514" max="514" width="6.42578125" style="25" customWidth="1"/>
    <col min="515" max="515" width="6.5703125" style="25" customWidth="1"/>
    <col min="516" max="516" width="7.42578125" style="25" customWidth="1"/>
    <col min="517" max="517" width="12.7109375" style="25" customWidth="1"/>
    <col min="518" max="518" width="10" style="25" customWidth="1"/>
    <col min="519" max="519" width="14.7109375" style="25" customWidth="1"/>
    <col min="520" max="521" width="13.5703125" style="25" customWidth="1"/>
    <col min="522" max="522" width="18.28515625" style="25" customWidth="1"/>
    <col min="523" max="768" width="9.140625" style="25"/>
    <col min="769" max="769" width="50.42578125" style="25" customWidth="1"/>
    <col min="770" max="770" width="6.42578125" style="25" customWidth="1"/>
    <col min="771" max="771" width="6.5703125" style="25" customWidth="1"/>
    <col min="772" max="772" width="7.42578125" style="25" customWidth="1"/>
    <col min="773" max="773" width="12.7109375" style="25" customWidth="1"/>
    <col min="774" max="774" width="10" style="25" customWidth="1"/>
    <col min="775" max="775" width="14.7109375" style="25" customWidth="1"/>
    <col min="776" max="777" width="13.5703125" style="25" customWidth="1"/>
    <col min="778" max="778" width="18.28515625" style="25" customWidth="1"/>
    <col min="779" max="1024" width="9.140625" style="25"/>
    <col min="1025" max="1025" width="50.42578125" style="25" customWidth="1"/>
    <col min="1026" max="1026" width="6.42578125" style="25" customWidth="1"/>
    <col min="1027" max="1027" width="6.5703125" style="25" customWidth="1"/>
    <col min="1028" max="1028" width="7.42578125" style="25" customWidth="1"/>
    <col min="1029" max="1029" width="12.7109375" style="25" customWidth="1"/>
    <col min="1030" max="1030" width="10" style="25" customWidth="1"/>
    <col min="1031" max="1031" width="14.7109375" style="25" customWidth="1"/>
    <col min="1032" max="1033" width="13.5703125" style="25" customWidth="1"/>
    <col min="1034" max="1034" width="18.28515625" style="25" customWidth="1"/>
    <col min="1035" max="1280" width="9.140625" style="25"/>
    <col min="1281" max="1281" width="50.42578125" style="25" customWidth="1"/>
    <col min="1282" max="1282" width="6.42578125" style="25" customWidth="1"/>
    <col min="1283" max="1283" width="6.5703125" style="25" customWidth="1"/>
    <col min="1284" max="1284" width="7.42578125" style="25" customWidth="1"/>
    <col min="1285" max="1285" width="12.7109375" style="25" customWidth="1"/>
    <col min="1286" max="1286" width="10" style="25" customWidth="1"/>
    <col min="1287" max="1287" width="14.7109375" style="25" customWidth="1"/>
    <col min="1288" max="1289" width="13.5703125" style="25" customWidth="1"/>
    <col min="1290" max="1290" width="18.28515625" style="25" customWidth="1"/>
    <col min="1291" max="1536" width="9.140625" style="25"/>
    <col min="1537" max="1537" width="50.42578125" style="25" customWidth="1"/>
    <col min="1538" max="1538" width="6.42578125" style="25" customWidth="1"/>
    <col min="1539" max="1539" width="6.5703125" style="25" customWidth="1"/>
    <col min="1540" max="1540" width="7.42578125" style="25" customWidth="1"/>
    <col min="1541" max="1541" width="12.7109375" style="25" customWidth="1"/>
    <col min="1542" max="1542" width="10" style="25" customWidth="1"/>
    <col min="1543" max="1543" width="14.7109375" style="25" customWidth="1"/>
    <col min="1544" max="1545" width="13.5703125" style="25" customWidth="1"/>
    <col min="1546" max="1546" width="18.28515625" style="25" customWidth="1"/>
    <col min="1547" max="1792" width="9.140625" style="25"/>
    <col min="1793" max="1793" width="50.42578125" style="25" customWidth="1"/>
    <col min="1794" max="1794" width="6.42578125" style="25" customWidth="1"/>
    <col min="1795" max="1795" width="6.5703125" style="25" customWidth="1"/>
    <col min="1796" max="1796" width="7.42578125" style="25" customWidth="1"/>
    <col min="1797" max="1797" width="12.7109375" style="25" customWidth="1"/>
    <col min="1798" max="1798" width="10" style="25" customWidth="1"/>
    <col min="1799" max="1799" width="14.7109375" style="25" customWidth="1"/>
    <col min="1800" max="1801" width="13.5703125" style="25" customWidth="1"/>
    <col min="1802" max="1802" width="18.28515625" style="25" customWidth="1"/>
    <col min="1803" max="2048" width="9.140625" style="25"/>
    <col min="2049" max="2049" width="50.42578125" style="25" customWidth="1"/>
    <col min="2050" max="2050" width="6.42578125" style="25" customWidth="1"/>
    <col min="2051" max="2051" width="6.5703125" style="25" customWidth="1"/>
    <col min="2052" max="2052" width="7.42578125" style="25" customWidth="1"/>
    <col min="2053" max="2053" width="12.7109375" style="25" customWidth="1"/>
    <col min="2054" max="2054" width="10" style="25" customWidth="1"/>
    <col min="2055" max="2055" width="14.7109375" style="25" customWidth="1"/>
    <col min="2056" max="2057" width="13.5703125" style="25" customWidth="1"/>
    <col min="2058" max="2058" width="18.28515625" style="25" customWidth="1"/>
    <col min="2059" max="2304" width="9.140625" style="25"/>
    <col min="2305" max="2305" width="50.42578125" style="25" customWidth="1"/>
    <col min="2306" max="2306" width="6.42578125" style="25" customWidth="1"/>
    <col min="2307" max="2307" width="6.5703125" style="25" customWidth="1"/>
    <col min="2308" max="2308" width="7.42578125" style="25" customWidth="1"/>
    <col min="2309" max="2309" width="12.7109375" style="25" customWidth="1"/>
    <col min="2310" max="2310" width="10" style="25" customWidth="1"/>
    <col min="2311" max="2311" width="14.7109375" style="25" customWidth="1"/>
    <col min="2312" max="2313" width="13.5703125" style="25" customWidth="1"/>
    <col min="2314" max="2314" width="18.28515625" style="25" customWidth="1"/>
    <col min="2315" max="2560" width="9.140625" style="25"/>
    <col min="2561" max="2561" width="50.42578125" style="25" customWidth="1"/>
    <col min="2562" max="2562" width="6.42578125" style="25" customWidth="1"/>
    <col min="2563" max="2563" width="6.5703125" style="25" customWidth="1"/>
    <col min="2564" max="2564" width="7.42578125" style="25" customWidth="1"/>
    <col min="2565" max="2565" width="12.7109375" style="25" customWidth="1"/>
    <col min="2566" max="2566" width="10" style="25" customWidth="1"/>
    <col min="2567" max="2567" width="14.7109375" style="25" customWidth="1"/>
    <col min="2568" max="2569" width="13.5703125" style="25" customWidth="1"/>
    <col min="2570" max="2570" width="18.28515625" style="25" customWidth="1"/>
    <col min="2571" max="2816" width="9.140625" style="25"/>
    <col min="2817" max="2817" width="50.42578125" style="25" customWidth="1"/>
    <col min="2818" max="2818" width="6.42578125" style="25" customWidth="1"/>
    <col min="2819" max="2819" width="6.5703125" style="25" customWidth="1"/>
    <col min="2820" max="2820" width="7.42578125" style="25" customWidth="1"/>
    <col min="2821" max="2821" width="12.7109375" style="25" customWidth="1"/>
    <col min="2822" max="2822" width="10" style="25" customWidth="1"/>
    <col min="2823" max="2823" width="14.7109375" style="25" customWidth="1"/>
    <col min="2824" max="2825" width="13.5703125" style="25" customWidth="1"/>
    <col min="2826" max="2826" width="18.28515625" style="25" customWidth="1"/>
    <col min="2827" max="3072" width="9.140625" style="25"/>
    <col min="3073" max="3073" width="50.42578125" style="25" customWidth="1"/>
    <col min="3074" max="3074" width="6.42578125" style="25" customWidth="1"/>
    <col min="3075" max="3075" width="6.5703125" style="25" customWidth="1"/>
    <col min="3076" max="3076" width="7.42578125" style="25" customWidth="1"/>
    <col min="3077" max="3077" width="12.7109375" style="25" customWidth="1"/>
    <col min="3078" max="3078" width="10" style="25" customWidth="1"/>
    <col min="3079" max="3079" width="14.7109375" style="25" customWidth="1"/>
    <col min="3080" max="3081" width="13.5703125" style="25" customWidth="1"/>
    <col min="3082" max="3082" width="18.28515625" style="25" customWidth="1"/>
    <col min="3083" max="3328" width="9.140625" style="25"/>
    <col min="3329" max="3329" width="50.42578125" style="25" customWidth="1"/>
    <col min="3330" max="3330" width="6.42578125" style="25" customWidth="1"/>
    <col min="3331" max="3331" width="6.5703125" style="25" customWidth="1"/>
    <col min="3332" max="3332" width="7.42578125" style="25" customWidth="1"/>
    <col min="3333" max="3333" width="12.7109375" style="25" customWidth="1"/>
    <col min="3334" max="3334" width="10" style="25" customWidth="1"/>
    <col min="3335" max="3335" width="14.7109375" style="25" customWidth="1"/>
    <col min="3336" max="3337" width="13.5703125" style="25" customWidth="1"/>
    <col min="3338" max="3338" width="18.28515625" style="25" customWidth="1"/>
    <col min="3339" max="3584" width="9.140625" style="25"/>
    <col min="3585" max="3585" width="50.42578125" style="25" customWidth="1"/>
    <col min="3586" max="3586" width="6.42578125" style="25" customWidth="1"/>
    <col min="3587" max="3587" width="6.5703125" style="25" customWidth="1"/>
    <col min="3588" max="3588" width="7.42578125" style="25" customWidth="1"/>
    <col min="3589" max="3589" width="12.7109375" style="25" customWidth="1"/>
    <col min="3590" max="3590" width="10" style="25" customWidth="1"/>
    <col min="3591" max="3591" width="14.7109375" style="25" customWidth="1"/>
    <col min="3592" max="3593" width="13.5703125" style="25" customWidth="1"/>
    <col min="3594" max="3594" width="18.28515625" style="25" customWidth="1"/>
    <col min="3595" max="3840" width="9.140625" style="25"/>
    <col min="3841" max="3841" width="50.42578125" style="25" customWidth="1"/>
    <col min="3842" max="3842" width="6.42578125" style="25" customWidth="1"/>
    <col min="3843" max="3843" width="6.5703125" style="25" customWidth="1"/>
    <col min="3844" max="3844" width="7.42578125" style="25" customWidth="1"/>
    <col min="3845" max="3845" width="12.7109375" style="25" customWidth="1"/>
    <col min="3846" max="3846" width="10" style="25" customWidth="1"/>
    <col min="3847" max="3847" width="14.7109375" style="25" customWidth="1"/>
    <col min="3848" max="3849" width="13.5703125" style="25" customWidth="1"/>
    <col min="3850" max="3850" width="18.28515625" style="25" customWidth="1"/>
    <col min="3851" max="4096" width="9.140625" style="25"/>
    <col min="4097" max="4097" width="50.42578125" style="25" customWidth="1"/>
    <col min="4098" max="4098" width="6.42578125" style="25" customWidth="1"/>
    <col min="4099" max="4099" width="6.5703125" style="25" customWidth="1"/>
    <col min="4100" max="4100" width="7.42578125" style="25" customWidth="1"/>
    <col min="4101" max="4101" width="12.7109375" style="25" customWidth="1"/>
    <col min="4102" max="4102" width="10" style="25" customWidth="1"/>
    <col min="4103" max="4103" width="14.7109375" style="25" customWidth="1"/>
    <col min="4104" max="4105" width="13.5703125" style="25" customWidth="1"/>
    <col min="4106" max="4106" width="18.28515625" style="25" customWidth="1"/>
    <col min="4107" max="4352" width="9.140625" style="25"/>
    <col min="4353" max="4353" width="50.42578125" style="25" customWidth="1"/>
    <col min="4354" max="4354" width="6.42578125" style="25" customWidth="1"/>
    <col min="4355" max="4355" width="6.5703125" style="25" customWidth="1"/>
    <col min="4356" max="4356" width="7.42578125" style="25" customWidth="1"/>
    <col min="4357" max="4357" width="12.7109375" style="25" customWidth="1"/>
    <col min="4358" max="4358" width="10" style="25" customWidth="1"/>
    <col min="4359" max="4359" width="14.7109375" style="25" customWidth="1"/>
    <col min="4360" max="4361" width="13.5703125" style="25" customWidth="1"/>
    <col min="4362" max="4362" width="18.28515625" style="25" customWidth="1"/>
    <col min="4363" max="4608" width="9.140625" style="25"/>
    <col min="4609" max="4609" width="50.42578125" style="25" customWidth="1"/>
    <col min="4610" max="4610" width="6.42578125" style="25" customWidth="1"/>
    <col min="4611" max="4611" width="6.5703125" style="25" customWidth="1"/>
    <col min="4612" max="4612" width="7.42578125" style="25" customWidth="1"/>
    <col min="4613" max="4613" width="12.7109375" style="25" customWidth="1"/>
    <col min="4614" max="4614" width="10" style="25" customWidth="1"/>
    <col min="4615" max="4615" width="14.7109375" style="25" customWidth="1"/>
    <col min="4616" max="4617" width="13.5703125" style="25" customWidth="1"/>
    <col min="4618" max="4618" width="18.28515625" style="25" customWidth="1"/>
    <col min="4619" max="4864" width="9.140625" style="25"/>
    <col min="4865" max="4865" width="50.42578125" style="25" customWidth="1"/>
    <col min="4866" max="4866" width="6.42578125" style="25" customWidth="1"/>
    <col min="4867" max="4867" width="6.5703125" style="25" customWidth="1"/>
    <col min="4868" max="4868" width="7.42578125" style="25" customWidth="1"/>
    <col min="4869" max="4869" width="12.7109375" style="25" customWidth="1"/>
    <col min="4870" max="4870" width="10" style="25" customWidth="1"/>
    <col min="4871" max="4871" width="14.7109375" style="25" customWidth="1"/>
    <col min="4872" max="4873" width="13.5703125" style="25" customWidth="1"/>
    <col min="4874" max="4874" width="18.28515625" style="25" customWidth="1"/>
    <col min="4875" max="5120" width="9.140625" style="25"/>
    <col min="5121" max="5121" width="50.42578125" style="25" customWidth="1"/>
    <col min="5122" max="5122" width="6.42578125" style="25" customWidth="1"/>
    <col min="5123" max="5123" width="6.5703125" style="25" customWidth="1"/>
    <col min="5124" max="5124" width="7.42578125" style="25" customWidth="1"/>
    <col min="5125" max="5125" width="12.7109375" style="25" customWidth="1"/>
    <col min="5126" max="5126" width="10" style="25" customWidth="1"/>
    <col min="5127" max="5127" width="14.7109375" style="25" customWidth="1"/>
    <col min="5128" max="5129" width="13.5703125" style="25" customWidth="1"/>
    <col min="5130" max="5130" width="18.28515625" style="25" customWidth="1"/>
    <col min="5131" max="5376" width="9.140625" style="25"/>
    <col min="5377" max="5377" width="50.42578125" style="25" customWidth="1"/>
    <col min="5378" max="5378" width="6.42578125" style="25" customWidth="1"/>
    <col min="5379" max="5379" width="6.5703125" style="25" customWidth="1"/>
    <col min="5380" max="5380" width="7.42578125" style="25" customWidth="1"/>
    <col min="5381" max="5381" width="12.7109375" style="25" customWidth="1"/>
    <col min="5382" max="5382" width="10" style="25" customWidth="1"/>
    <col min="5383" max="5383" width="14.7109375" style="25" customWidth="1"/>
    <col min="5384" max="5385" width="13.5703125" style="25" customWidth="1"/>
    <col min="5386" max="5386" width="18.28515625" style="25" customWidth="1"/>
    <col min="5387" max="5632" width="9.140625" style="25"/>
    <col min="5633" max="5633" width="50.42578125" style="25" customWidth="1"/>
    <col min="5634" max="5634" width="6.42578125" style="25" customWidth="1"/>
    <col min="5635" max="5635" width="6.5703125" style="25" customWidth="1"/>
    <col min="5636" max="5636" width="7.42578125" style="25" customWidth="1"/>
    <col min="5637" max="5637" width="12.7109375" style="25" customWidth="1"/>
    <col min="5638" max="5638" width="10" style="25" customWidth="1"/>
    <col min="5639" max="5639" width="14.7109375" style="25" customWidth="1"/>
    <col min="5640" max="5641" width="13.5703125" style="25" customWidth="1"/>
    <col min="5642" max="5642" width="18.28515625" style="25" customWidth="1"/>
    <col min="5643" max="5888" width="9.140625" style="25"/>
    <col min="5889" max="5889" width="50.42578125" style="25" customWidth="1"/>
    <col min="5890" max="5890" width="6.42578125" style="25" customWidth="1"/>
    <col min="5891" max="5891" width="6.5703125" style="25" customWidth="1"/>
    <col min="5892" max="5892" width="7.42578125" style="25" customWidth="1"/>
    <col min="5893" max="5893" width="12.7109375" style="25" customWidth="1"/>
    <col min="5894" max="5894" width="10" style="25" customWidth="1"/>
    <col min="5895" max="5895" width="14.7109375" style="25" customWidth="1"/>
    <col min="5896" max="5897" width="13.5703125" style="25" customWidth="1"/>
    <col min="5898" max="5898" width="18.28515625" style="25" customWidth="1"/>
    <col min="5899" max="6144" width="9.140625" style="25"/>
    <col min="6145" max="6145" width="50.42578125" style="25" customWidth="1"/>
    <col min="6146" max="6146" width="6.42578125" style="25" customWidth="1"/>
    <col min="6147" max="6147" width="6.5703125" style="25" customWidth="1"/>
    <col min="6148" max="6148" width="7.42578125" style="25" customWidth="1"/>
    <col min="6149" max="6149" width="12.7109375" style="25" customWidth="1"/>
    <col min="6150" max="6150" width="10" style="25" customWidth="1"/>
    <col min="6151" max="6151" width="14.7109375" style="25" customWidth="1"/>
    <col min="6152" max="6153" width="13.5703125" style="25" customWidth="1"/>
    <col min="6154" max="6154" width="18.28515625" style="25" customWidth="1"/>
    <col min="6155" max="6400" width="9.140625" style="25"/>
    <col min="6401" max="6401" width="50.42578125" style="25" customWidth="1"/>
    <col min="6402" max="6402" width="6.42578125" style="25" customWidth="1"/>
    <col min="6403" max="6403" width="6.5703125" style="25" customWidth="1"/>
    <col min="6404" max="6404" width="7.42578125" style="25" customWidth="1"/>
    <col min="6405" max="6405" width="12.7109375" style="25" customWidth="1"/>
    <col min="6406" max="6406" width="10" style="25" customWidth="1"/>
    <col min="6407" max="6407" width="14.7109375" style="25" customWidth="1"/>
    <col min="6408" max="6409" width="13.5703125" style="25" customWidth="1"/>
    <col min="6410" max="6410" width="18.28515625" style="25" customWidth="1"/>
    <col min="6411" max="6656" width="9.140625" style="25"/>
    <col min="6657" max="6657" width="50.42578125" style="25" customWidth="1"/>
    <col min="6658" max="6658" width="6.42578125" style="25" customWidth="1"/>
    <col min="6659" max="6659" width="6.5703125" style="25" customWidth="1"/>
    <col min="6660" max="6660" width="7.42578125" style="25" customWidth="1"/>
    <col min="6661" max="6661" width="12.7109375" style="25" customWidth="1"/>
    <col min="6662" max="6662" width="10" style="25" customWidth="1"/>
    <col min="6663" max="6663" width="14.7109375" style="25" customWidth="1"/>
    <col min="6664" max="6665" width="13.5703125" style="25" customWidth="1"/>
    <col min="6666" max="6666" width="18.28515625" style="25" customWidth="1"/>
    <col min="6667" max="6912" width="9.140625" style="25"/>
    <col min="6913" max="6913" width="50.42578125" style="25" customWidth="1"/>
    <col min="6914" max="6914" width="6.42578125" style="25" customWidth="1"/>
    <col min="6915" max="6915" width="6.5703125" style="25" customWidth="1"/>
    <col min="6916" max="6916" width="7.42578125" style="25" customWidth="1"/>
    <col min="6917" max="6917" width="12.7109375" style="25" customWidth="1"/>
    <col min="6918" max="6918" width="10" style="25" customWidth="1"/>
    <col min="6919" max="6919" width="14.7109375" style="25" customWidth="1"/>
    <col min="6920" max="6921" width="13.5703125" style="25" customWidth="1"/>
    <col min="6922" max="6922" width="18.28515625" style="25" customWidth="1"/>
    <col min="6923" max="7168" width="9.140625" style="25"/>
    <col min="7169" max="7169" width="50.42578125" style="25" customWidth="1"/>
    <col min="7170" max="7170" width="6.42578125" style="25" customWidth="1"/>
    <col min="7171" max="7171" width="6.5703125" style="25" customWidth="1"/>
    <col min="7172" max="7172" width="7.42578125" style="25" customWidth="1"/>
    <col min="7173" max="7173" width="12.7109375" style="25" customWidth="1"/>
    <col min="7174" max="7174" width="10" style="25" customWidth="1"/>
    <col min="7175" max="7175" width="14.7109375" style="25" customWidth="1"/>
    <col min="7176" max="7177" width="13.5703125" style="25" customWidth="1"/>
    <col min="7178" max="7178" width="18.28515625" style="25" customWidth="1"/>
    <col min="7179" max="7424" width="9.140625" style="25"/>
    <col min="7425" max="7425" width="50.42578125" style="25" customWidth="1"/>
    <col min="7426" max="7426" width="6.42578125" style="25" customWidth="1"/>
    <col min="7427" max="7427" width="6.5703125" style="25" customWidth="1"/>
    <col min="7428" max="7428" width="7.42578125" style="25" customWidth="1"/>
    <col min="7429" max="7429" width="12.7109375" style="25" customWidth="1"/>
    <col min="7430" max="7430" width="10" style="25" customWidth="1"/>
    <col min="7431" max="7431" width="14.7109375" style="25" customWidth="1"/>
    <col min="7432" max="7433" width="13.5703125" style="25" customWidth="1"/>
    <col min="7434" max="7434" width="18.28515625" style="25" customWidth="1"/>
    <col min="7435" max="7680" width="9.140625" style="25"/>
    <col min="7681" max="7681" width="50.42578125" style="25" customWidth="1"/>
    <col min="7682" max="7682" width="6.42578125" style="25" customWidth="1"/>
    <col min="7683" max="7683" width="6.5703125" style="25" customWidth="1"/>
    <col min="7684" max="7684" width="7.42578125" style="25" customWidth="1"/>
    <col min="7685" max="7685" width="12.7109375" style="25" customWidth="1"/>
    <col min="7686" max="7686" width="10" style="25" customWidth="1"/>
    <col min="7687" max="7687" width="14.7109375" style="25" customWidth="1"/>
    <col min="7688" max="7689" width="13.5703125" style="25" customWidth="1"/>
    <col min="7690" max="7690" width="18.28515625" style="25" customWidth="1"/>
    <col min="7691" max="7936" width="9.140625" style="25"/>
    <col min="7937" max="7937" width="50.42578125" style="25" customWidth="1"/>
    <col min="7938" max="7938" width="6.42578125" style="25" customWidth="1"/>
    <col min="7939" max="7939" width="6.5703125" style="25" customWidth="1"/>
    <col min="7940" max="7940" width="7.42578125" style="25" customWidth="1"/>
    <col min="7941" max="7941" width="12.7109375" style="25" customWidth="1"/>
    <col min="7942" max="7942" width="10" style="25" customWidth="1"/>
    <col min="7943" max="7943" width="14.7109375" style="25" customWidth="1"/>
    <col min="7944" max="7945" width="13.5703125" style="25" customWidth="1"/>
    <col min="7946" max="7946" width="18.28515625" style="25" customWidth="1"/>
    <col min="7947" max="8192" width="9.140625" style="25"/>
    <col min="8193" max="8193" width="50.42578125" style="25" customWidth="1"/>
    <col min="8194" max="8194" width="6.42578125" style="25" customWidth="1"/>
    <col min="8195" max="8195" width="6.5703125" style="25" customWidth="1"/>
    <col min="8196" max="8196" width="7.42578125" style="25" customWidth="1"/>
    <col min="8197" max="8197" width="12.7109375" style="25" customWidth="1"/>
    <col min="8198" max="8198" width="10" style="25" customWidth="1"/>
    <col min="8199" max="8199" width="14.7109375" style="25" customWidth="1"/>
    <col min="8200" max="8201" width="13.5703125" style="25" customWidth="1"/>
    <col min="8202" max="8202" width="18.28515625" style="25" customWidth="1"/>
    <col min="8203" max="8448" width="9.140625" style="25"/>
    <col min="8449" max="8449" width="50.42578125" style="25" customWidth="1"/>
    <col min="8450" max="8450" width="6.42578125" style="25" customWidth="1"/>
    <col min="8451" max="8451" width="6.5703125" style="25" customWidth="1"/>
    <col min="8452" max="8452" width="7.42578125" style="25" customWidth="1"/>
    <col min="8453" max="8453" width="12.7109375" style="25" customWidth="1"/>
    <col min="8454" max="8454" width="10" style="25" customWidth="1"/>
    <col min="8455" max="8455" width="14.7109375" style="25" customWidth="1"/>
    <col min="8456" max="8457" width="13.5703125" style="25" customWidth="1"/>
    <col min="8458" max="8458" width="18.28515625" style="25" customWidth="1"/>
    <col min="8459" max="8704" width="9.140625" style="25"/>
    <col min="8705" max="8705" width="50.42578125" style="25" customWidth="1"/>
    <col min="8706" max="8706" width="6.42578125" style="25" customWidth="1"/>
    <col min="8707" max="8707" width="6.5703125" style="25" customWidth="1"/>
    <col min="8708" max="8708" width="7.42578125" style="25" customWidth="1"/>
    <col min="8709" max="8709" width="12.7109375" style="25" customWidth="1"/>
    <col min="8710" max="8710" width="10" style="25" customWidth="1"/>
    <col min="8711" max="8711" width="14.7109375" style="25" customWidth="1"/>
    <col min="8712" max="8713" width="13.5703125" style="25" customWidth="1"/>
    <col min="8714" max="8714" width="18.28515625" style="25" customWidth="1"/>
    <col min="8715" max="8960" width="9.140625" style="25"/>
    <col min="8961" max="8961" width="50.42578125" style="25" customWidth="1"/>
    <col min="8962" max="8962" width="6.42578125" style="25" customWidth="1"/>
    <col min="8963" max="8963" width="6.5703125" style="25" customWidth="1"/>
    <col min="8964" max="8964" width="7.42578125" style="25" customWidth="1"/>
    <col min="8965" max="8965" width="12.7109375" style="25" customWidth="1"/>
    <col min="8966" max="8966" width="10" style="25" customWidth="1"/>
    <col min="8967" max="8967" width="14.7109375" style="25" customWidth="1"/>
    <col min="8968" max="8969" width="13.5703125" style="25" customWidth="1"/>
    <col min="8970" max="8970" width="18.28515625" style="25" customWidth="1"/>
    <col min="8971" max="9216" width="9.140625" style="25"/>
    <col min="9217" max="9217" width="50.42578125" style="25" customWidth="1"/>
    <col min="9218" max="9218" width="6.42578125" style="25" customWidth="1"/>
    <col min="9219" max="9219" width="6.5703125" style="25" customWidth="1"/>
    <col min="9220" max="9220" width="7.42578125" style="25" customWidth="1"/>
    <col min="9221" max="9221" width="12.7109375" style="25" customWidth="1"/>
    <col min="9222" max="9222" width="10" style="25" customWidth="1"/>
    <col min="9223" max="9223" width="14.7109375" style="25" customWidth="1"/>
    <col min="9224" max="9225" width="13.5703125" style="25" customWidth="1"/>
    <col min="9226" max="9226" width="18.28515625" style="25" customWidth="1"/>
    <col min="9227" max="9472" width="9.140625" style="25"/>
    <col min="9473" max="9473" width="50.42578125" style="25" customWidth="1"/>
    <col min="9474" max="9474" width="6.42578125" style="25" customWidth="1"/>
    <col min="9475" max="9475" width="6.5703125" style="25" customWidth="1"/>
    <col min="9476" max="9476" width="7.42578125" style="25" customWidth="1"/>
    <col min="9477" max="9477" width="12.7109375" style="25" customWidth="1"/>
    <col min="9478" max="9478" width="10" style="25" customWidth="1"/>
    <col min="9479" max="9479" width="14.7109375" style="25" customWidth="1"/>
    <col min="9480" max="9481" width="13.5703125" style="25" customWidth="1"/>
    <col min="9482" max="9482" width="18.28515625" style="25" customWidth="1"/>
    <col min="9483" max="9728" width="9.140625" style="25"/>
    <col min="9729" max="9729" width="50.42578125" style="25" customWidth="1"/>
    <col min="9730" max="9730" width="6.42578125" style="25" customWidth="1"/>
    <col min="9731" max="9731" width="6.5703125" style="25" customWidth="1"/>
    <col min="9732" max="9732" width="7.42578125" style="25" customWidth="1"/>
    <col min="9733" max="9733" width="12.7109375" style="25" customWidth="1"/>
    <col min="9734" max="9734" width="10" style="25" customWidth="1"/>
    <col min="9735" max="9735" width="14.7109375" style="25" customWidth="1"/>
    <col min="9736" max="9737" width="13.5703125" style="25" customWidth="1"/>
    <col min="9738" max="9738" width="18.28515625" style="25" customWidth="1"/>
    <col min="9739" max="9984" width="9.140625" style="25"/>
    <col min="9985" max="9985" width="50.42578125" style="25" customWidth="1"/>
    <col min="9986" max="9986" width="6.42578125" style="25" customWidth="1"/>
    <col min="9987" max="9987" width="6.5703125" style="25" customWidth="1"/>
    <col min="9988" max="9988" width="7.42578125" style="25" customWidth="1"/>
    <col min="9989" max="9989" width="12.7109375" style="25" customWidth="1"/>
    <col min="9990" max="9990" width="10" style="25" customWidth="1"/>
    <col min="9991" max="9991" width="14.7109375" style="25" customWidth="1"/>
    <col min="9992" max="9993" width="13.5703125" style="25" customWidth="1"/>
    <col min="9994" max="9994" width="18.28515625" style="25" customWidth="1"/>
    <col min="9995" max="10240" width="9.140625" style="25"/>
    <col min="10241" max="10241" width="50.42578125" style="25" customWidth="1"/>
    <col min="10242" max="10242" width="6.42578125" style="25" customWidth="1"/>
    <col min="10243" max="10243" width="6.5703125" style="25" customWidth="1"/>
    <col min="10244" max="10244" width="7.42578125" style="25" customWidth="1"/>
    <col min="10245" max="10245" width="12.7109375" style="25" customWidth="1"/>
    <col min="10246" max="10246" width="10" style="25" customWidth="1"/>
    <col min="10247" max="10247" width="14.7109375" style="25" customWidth="1"/>
    <col min="10248" max="10249" width="13.5703125" style="25" customWidth="1"/>
    <col min="10250" max="10250" width="18.28515625" style="25" customWidth="1"/>
    <col min="10251" max="10496" width="9.140625" style="25"/>
    <col min="10497" max="10497" width="50.42578125" style="25" customWidth="1"/>
    <col min="10498" max="10498" width="6.42578125" style="25" customWidth="1"/>
    <col min="10499" max="10499" width="6.5703125" style="25" customWidth="1"/>
    <col min="10500" max="10500" width="7.42578125" style="25" customWidth="1"/>
    <col min="10501" max="10501" width="12.7109375" style="25" customWidth="1"/>
    <col min="10502" max="10502" width="10" style="25" customWidth="1"/>
    <col min="10503" max="10503" width="14.7109375" style="25" customWidth="1"/>
    <col min="10504" max="10505" width="13.5703125" style="25" customWidth="1"/>
    <col min="10506" max="10506" width="18.28515625" style="25" customWidth="1"/>
    <col min="10507" max="10752" width="9.140625" style="25"/>
    <col min="10753" max="10753" width="50.42578125" style="25" customWidth="1"/>
    <col min="10754" max="10754" width="6.42578125" style="25" customWidth="1"/>
    <col min="10755" max="10755" width="6.5703125" style="25" customWidth="1"/>
    <col min="10756" max="10756" width="7.42578125" style="25" customWidth="1"/>
    <col min="10757" max="10757" width="12.7109375" style="25" customWidth="1"/>
    <col min="10758" max="10758" width="10" style="25" customWidth="1"/>
    <col min="10759" max="10759" width="14.7109375" style="25" customWidth="1"/>
    <col min="10760" max="10761" width="13.5703125" style="25" customWidth="1"/>
    <col min="10762" max="10762" width="18.28515625" style="25" customWidth="1"/>
    <col min="10763" max="11008" width="9.140625" style="25"/>
    <col min="11009" max="11009" width="50.42578125" style="25" customWidth="1"/>
    <col min="11010" max="11010" width="6.42578125" style="25" customWidth="1"/>
    <col min="11011" max="11011" width="6.5703125" style="25" customWidth="1"/>
    <col min="11012" max="11012" width="7.42578125" style="25" customWidth="1"/>
    <col min="11013" max="11013" width="12.7109375" style="25" customWidth="1"/>
    <col min="11014" max="11014" width="10" style="25" customWidth="1"/>
    <col min="11015" max="11015" width="14.7109375" style="25" customWidth="1"/>
    <col min="11016" max="11017" width="13.5703125" style="25" customWidth="1"/>
    <col min="11018" max="11018" width="18.28515625" style="25" customWidth="1"/>
    <col min="11019" max="11264" width="9.140625" style="25"/>
    <col min="11265" max="11265" width="50.42578125" style="25" customWidth="1"/>
    <col min="11266" max="11266" width="6.42578125" style="25" customWidth="1"/>
    <col min="11267" max="11267" width="6.5703125" style="25" customWidth="1"/>
    <col min="11268" max="11268" width="7.42578125" style="25" customWidth="1"/>
    <col min="11269" max="11269" width="12.7109375" style="25" customWidth="1"/>
    <col min="11270" max="11270" width="10" style="25" customWidth="1"/>
    <col min="11271" max="11271" width="14.7109375" style="25" customWidth="1"/>
    <col min="11272" max="11273" width="13.5703125" style="25" customWidth="1"/>
    <col min="11274" max="11274" width="18.28515625" style="25" customWidth="1"/>
    <col min="11275" max="11520" width="9.140625" style="25"/>
    <col min="11521" max="11521" width="50.42578125" style="25" customWidth="1"/>
    <col min="11522" max="11522" width="6.42578125" style="25" customWidth="1"/>
    <col min="11523" max="11523" width="6.5703125" style="25" customWidth="1"/>
    <col min="11524" max="11524" width="7.42578125" style="25" customWidth="1"/>
    <col min="11525" max="11525" width="12.7109375" style="25" customWidth="1"/>
    <col min="11526" max="11526" width="10" style="25" customWidth="1"/>
    <col min="11527" max="11527" width="14.7109375" style="25" customWidth="1"/>
    <col min="11528" max="11529" width="13.5703125" style="25" customWidth="1"/>
    <col min="11530" max="11530" width="18.28515625" style="25" customWidth="1"/>
    <col min="11531" max="11776" width="9.140625" style="25"/>
    <col min="11777" max="11777" width="50.42578125" style="25" customWidth="1"/>
    <col min="11778" max="11778" width="6.42578125" style="25" customWidth="1"/>
    <col min="11779" max="11779" width="6.5703125" style="25" customWidth="1"/>
    <col min="11780" max="11780" width="7.42578125" style="25" customWidth="1"/>
    <col min="11781" max="11781" width="12.7109375" style="25" customWidth="1"/>
    <col min="11782" max="11782" width="10" style="25" customWidth="1"/>
    <col min="11783" max="11783" width="14.7109375" style="25" customWidth="1"/>
    <col min="11784" max="11785" width="13.5703125" style="25" customWidth="1"/>
    <col min="11786" max="11786" width="18.28515625" style="25" customWidth="1"/>
    <col min="11787" max="12032" width="9.140625" style="25"/>
    <col min="12033" max="12033" width="50.42578125" style="25" customWidth="1"/>
    <col min="12034" max="12034" width="6.42578125" style="25" customWidth="1"/>
    <col min="12035" max="12035" width="6.5703125" style="25" customWidth="1"/>
    <col min="12036" max="12036" width="7.42578125" style="25" customWidth="1"/>
    <col min="12037" max="12037" width="12.7109375" style="25" customWidth="1"/>
    <col min="12038" max="12038" width="10" style="25" customWidth="1"/>
    <col min="12039" max="12039" width="14.7109375" style="25" customWidth="1"/>
    <col min="12040" max="12041" width="13.5703125" style="25" customWidth="1"/>
    <col min="12042" max="12042" width="18.28515625" style="25" customWidth="1"/>
    <col min="12043" max="12288" width="9.140625" style="25"/>
    <col min="12289" max="12289" width="50.42578125" style="25" customWidth="1"/>
    <col min="12290" max="12290" width="6.42578125" style="25" customWidth="1"/>
    <col min="12291" max="12291" width="6.5703125" style="25" customWidth="1"/>
    <col min="12292" max="12292" width="7.42578125" style="25" customWidth="1"/>
    <col min="12293" max="12293" width="12.7109375" style="25" customWidth="1"/>
    <col min="12294" max="12294" width="10" style="25" customWidth="1"/>
    <col min="12295" max="12295" width="14.7109375" style="25" customWidth="1"/>
    <col min="12296" max="12297" width="13.5703125" style="25" customWidth="1"/>
    <col min="12298" max="12298" width="18.28515625" style="25" customWidth="1"/>
    <col min="12299" max="12544" width="9.140625" style="25"/>
    <col min="12545" max="12545" width="50.42578125" style="25" customWidth="1"/>
    <col min="12546" max="12546" width="6.42578125" style="25" customWidth="1"/>
    <col min="12547" max="12547" width="6.5703125" style="25" customWidth="1"/>
    <col min="12548" max="12548" width="7.42578125" style="25" customWidth="1"/>
    <col min="12549" max="12549" width="12.7109375" style="25" customWidth="1"/>
    <col min="12550" max="12550" width="10" style="25" customWidth="1"/>
    <col min="12551" max="12551" width="14.7109375" style="25" customWidth="1"/>
    <col min="12552" max="12553" width="13.5703125" style="25" customWidth="1"/>
    <col min="12554" max="12554" width="18.28515625" style="25" customWidth="1"/>
    <col min="12555" max="12800" width="9.140625" style="25"/>
    <col min="12801" max="12801" width="50.42578125" style="25" customWidth="1"/>
    <col min="12802" max="12802" width="6.42578125" style="25" customWidth="1"/>
    <col min="12803" max="12803" width="6.5703125" style="25" customWidth="1"/>
    <col min="12804" max="12804" width="7.42578125" style="25" customWidth="1"/>
    <col min="12805" max="12805" width="12.7109375" style="25" customWidth="1"/>
    <col min="12806" max="12806" width="10" style="25" customWidth="1"/>
    <col min="12807" max="12807" width="14.7109375" style="25" customWidth="1"/>
    <col min="12808" max="12809" width="13.5703125" style="25" customWidth="1"/>
    <col min="12810" max="12810" width="18.28515625" style="25" customWidth="1"/>
    <col min="12811" max="13056" width="9.140625" style="25"/>
    <col min="13057" max="13057" width="50.42578125" style="25" customWidth="1"/>
    <col min="13058" max="13058" width="6.42578125" style="25" customWidth="1"/>
    <col min="13059" max="13059" width="6.5703125" style="25" customWidth="1"/>
    <col min="13060" max="13060" width="7.42578125" style="25" customWidth="1"/>
    <col min="13061" max="13061" width="12.7109375" style="25" customWidth="1"/>
    <col min="13062" max="13062" width="10" style="25" customWidth="1"/>
    <col min="13063" max="13063" width="14.7109375" style="25" customWidth="1"/>
    <col min="13064" max="13065" width="13.5703125" style="25" customWidth="1"/>
    <col min="13066" max="13066" width="18.28515625" style="25" customWidth="1"/>
    <col min="13067" max="13312" width="9.140625" style="25"/>
    <col min="13313" max="13313" width="50.42578125" style="25" customWidth="1"/>
    <col min="13314" max="13314" width="6.42578125" style="25" customWidth="1"/>
    <col min="13315" max="13315" width="6.5703125" style="25" customWidth="1"/>
    <col min="13316" max="13316" width="7.42578125" style="25" customWidth="1"/>
    <col min="13317" max="13317" width="12.7109375" style="25" customWidth="1"/>
    <col min="13318" max="13318" width="10" style="25" customWidth="1"/>
    <col min="13319" max="13319" width="14.7109375" style="25" customWidth="1"/>
    <col min="13320" max="13321" width="13.5703125" style="25" customWidth="1"/>
    <col min="13322" max="13322" width="18.28515625" style="25" customWidth="1"/>
    <col min="13323" max="13568" width="9.140625" style="25"/>
    <col min="13569" max="13569" width="50.42578125" style="25" customWidth="1"/>
    <col min="13570" max="13570" width="6.42578125" style="25" customWidth="1"/>
    <col min="13571" max="13571" width="6.5703125" style="25" customWidth="1"/>
    <col min="13572" max="13572" width="7.42578125" style="25" customWidth="1"/>
    <col min="13573" max="13573" width="12.7109375" style="25" customWidth="1"/>
    <col min="13574" max="13574" width="10" style="25" customWidth="1"/>
    <col min="13575" max="13575" width="14.7109375" style="25" customWidth="1"/>
    <col min="13576" max="13577" width="13.5703125" style="25" customWidth="1"/>
    <col min="13578" max="13578" width="18.28515625" style="25" customWidth="1"/>
    <col min="13579" max="13824" width="9.140625" style="25"/>
    <col min="13825" max="13825" width="50.42578125" style="25" customWidth="1"/>
    <col min="13826" max="13826" width="6.42578125" style="25" customWidth="1"/>
    <col min="13827" max="13827" width="6.5703125" style="25" customWidth="1"/>
    <col min="13828" max="13828" width="7.42578125" style="25" customWidth="1"/>
    <col min="13829" max="13829" width="12.7109375" style="25" customWidth="1"/>
    <col min="13830" max="13830" width="10" style="25" customWidth="1"/>
    <col min="13831" max="13831" width="14.7109375" style="25" customWidth="1"/>
    <col min="13832" max="13833" width="13.5703125" style="25" customWidth="1"/>
    <col min="13834" max="13834" width="18.28515625" style="25" customWidth="1"/>
    <col min="13835" max="14080" width="9.140625" style="25"/>
    <col min="14081" max="14081" width="50.42578125" style="25" customWidth="1"/>
    <col min="14082" max="14082" width="6.42578125" style="25" customWidth="1"/>
    <col min="14083" max="14083" width="6.5703125" style="25" customWidth="1"/>
    <col min="14084" max="14084" width="7.42578125" style="25" customWidth="1"/>
    <col min="14085" max="14085" width="12.7109375" style="25" customWidth="1"/>
    <col min="14086" max="14086" width="10" style="25" customWidth="1"/>
    <col min="14087" max="14087" width="14.7109375" style="25" customWidth="1"/>
    <col min="14088" max="14089" width="13.5703125" style="25" customWidth="1"/>
    <col min="14090" max="14090" width="18.28515625" style="25" customWidth="1"/>
    <col min="14091" max="14336" width="9.140625" style="25"/>
    <col min="14337" max="14337" width="50.42578125" style="25" customWidth="1"/>
    <col min="14338" max="14338" width="6.42578125" style="25" customWidth="1"/>
    <col min="14339" max="14339" width="6.5703125" style="25" customWidth="1"/>
    <col min="14340" max="14340" width="7.42578125" style="25" customWidth="1"/>
    <col min="14341" max="14341" width="12.7109375" style="25" customWidth="1"/>
    <col min="14342" max="14342" width="10" style="25" customWidth="1"/>
    <col min="14343" max="14343" width="14.7109375" style="25" customWidth="1"/>
    <col min="14344" max="14345" width="13.5703125" style="25" customWidth="1"/>
    <col min="14346" max="14346" width="18.28515625" style="25" customWidth="1"/>
    <col min="14347" max="14592" width="9.140625" style="25"/>
    <col min="14593" max="14593" width="50.42578125" style="25" customWidth="1"/>
    <col min="14594" max="14594" width="6.42578125" style="25" customWidth="1"/>
    <col min="14595" max="14595" width="6.5703125" style="25" customWidth="1"/>
    <col min="14596" max="14596" width="7.42578125" style="25" customWidth="1"/>
    <col min="14597" max="14597" width="12.7109375" style="25" customWidth="1"/>
    <col min="14598" max="14598" width="10" style="25" customWidth="1"/>
    <col min="14599" max="14599" width="14.7109375" style="25" customWidth="1"/>
    <col min="14600" max="14601" width="13.5703125" style="25" customWidth="1"/>
    <col min="14602" max="14602" width="18.28515625" style="25" customWidth="1"/>
    <col min="14603" max="14848" width="9.140625" style="25"/>
    <col min="14849" max="14849" width="50.42578125" style="25" customWidth="1"/>
    <col min="14850" max="14850" width="6.42578125" style="25" customWidth="1"/>
    <col min="14851" max="14851" width="6.5703125" style="25" customWidth="1"/>
    <col min="14852" max="14852" width="7.42578125" style="25" customWidth="1"/>
    <col min="14853" max="14853" width="12.7109375" style="25" customWidth="1"/>
    <col min="14854" max="14854" width="10" style="25" customWidth="1"/>
    <col min="14855" max="14855" width="14.7109375" style="25" customWidth="1"/>
    <col min="14856" max="14857" width="13.5703125" style="25" customWidth="1"/>
    <col min="14858" max="14858" width="18.28515625" style="25" customWidth="1"/>
    <col min="14859" max="15104" width="9.140625" style="25"/>
    <col min="15105" max="15105" width="50.42578125" style="25" customWidth="1"/>
    <col min="15106" max="15106" width="6.42578125" style="25" customWidth="1"/>
    <col min="15107" max="15107" width="6.5703125" style="25" customWidth="1"/>
    <col min="15108" max="15108" width="7.42578125" style="25" customWidth="1"/>
    <col min="15109" max="15109" width="12.7109375" style="25" customWidth="1"/>
    <col min="15110" max="15110" width="10" style="25" customWidth="1"/>
    <col min="15111" max="15111" width="14.7109375" style="25" customWidth="1"/>
    <col min="15112" max="15113" width="13.5703125" style="25" customWidth="1"/>
    <col min="15114" max="15114" width="18.28515625" style="25" customWidth="1"/>
    <col min="15115" max="15360" width="9.140625" style="25"/>
    <col min="15361" max="15361" width="50.42578125" style="25" customWidth="1"/>
    <col min="15362" max="15362" width="6.42578125" style="25" customWidth="1"/>
    <col min="15363" max="15363" width="6.5703125" style="25" customWidth="1"/>
    <col min="15364" max="15364" width="7.42578125" style="25" customWidth="1"/>
    <col min="15365" max="15365" width="12.7109375" style="25" customWidth="1"/>
    <col min="15366" max="15366" width="10" style="25" customWidth="1"/>
    <col min="15367" max="15367" width="14.7109375" style="25" customWidth="1"/>
    <col min="15368" max="15369" width="13.5703125" style="25" customWidth="1"/>
    <col min="15370" max="15370" width="18.28515625" style="25" customWidth="1"/>
    <col min="15371" max="15616" width="9.140625" style="25"/>
    <col min="15617" max="15617" width="50.42578125" style="25" customWidth="1"/>
    <col min="15618" max="15618" width="6.42578125" style="25" customWidth="1"/>
    <col min="15619" max="15619" width="6.5703125" style="25" customWidth="1"/>
    <col min="15620" max="15620" width="7.42578125" style="25" customWidth="1"/>
    <col min="15621" max="15621" width="12.7109375" style="25" customWidth="1"/>
    <col min="15622" max="15622" width="10" style="25" customWidth="1"/>
    <col min="15623" max="15623" width="14.7109375" style="25" customWidth="1"/>
    <col min="15624" max="15625" width="13.5703125" style="25" customWidth="1"/>
    <col min="15626" max="15626" width="18.28515625" style="25" customWidth="1"/>
    <col min="15627" max="15872" width="9.140625" style="25"/>
    <col min="15873" max="15873" width="50.42578125" style="25" customWidth="1"/>
    <col min="15874" max="15874" width="6.42578125" style="25" customWidth="1"/>
    <col min="15875" max="15875" width="6.5703125" style="25" customWidth="1"/>
    <col min="15876" max="15876" width="7.42578125" style="25" customWidth="1"/>
    <col min="15877" max="15877" width="12.7109375" style="25" customWidth="1"/>
    <col min="15878" max="15878" width="10" style="25" customWidth="1"/>
    <col min="15879" max="15879" width="14.7109375" style="25" customWidth="1"/>
    <col min="15880" max="15881" width="13.5703125" style="25" customWidth="1"/>
    <col min="15882" max="15882" width="18.28515625" style="25" customWidth="1"/>
    <col min="15883" max="16128" width="9.140625" style="25"/>
    <col min="16129" max="16129" width="50.42578125" style="25" customWidth="1"/>
    <col min="16130" max="16130" width="6.42578125" style="25" customWidth="1"/>
    <col min="16131" max="16131" width="6.5703125" style="25" customWidth="1"/>
    <col min="16132" max="16132" width="7.42578125" style="25" customWidth="1"/>
    <col min="16133" max="16133" width="12.7109375" style="25" customWidth="1"/>
    <col min="16134" max="16134" width="10" style="25" customWidth="1"/>
    <col min="16135" max="16135" width="14.7109375" style="25" customWidth="1"/>
    <col min="16136" max="16137" width="13.5703125" style="25" customWidth="1"/>
    <col min="16138" max="16138" width="18.28515625" style="25" customWidth="1"/>
    <col min="16139" max="16384" width="9.140625" style="25"/>
  </cols>
  <sheetData>
    <row r="1" spans="1:12" ht="15.75" x14ac:dyDescent="0.25">
      <c r="A1" s="122" t="s">
        <v>645</v>
      </c>
      <c r="B1" s="122"/>
      <c r="C1" s="122"/>
      <c r="D1" s="122"/>
      <c r="E1" s="122"/>
      <c r="F1" s="122"/>
      <c r="G1" s="122"/>
      <c r="H1" s="122"/>
      <c r="I1" s="122"/>
    </row>
    <row r="2" spans="1:12" ht="15.75" x14ac:dyDescent="0.2">
      <c r="A2" s="123" t="s">
        <v>86</v>
      </c>
      <c r="B2" s="123"/>
      <c r="C2" s="123"/>
      <c r="D2" s="123"/>
      <c r="E2" s="123"/>
      <c r="F2" s="123"/>
      <c r="G2" s="123"/>
      <c r="H2" s="123"/>
      <c r="I2" s="123"/>
    </row>
    <row r="3" spans="1:12" ht="15.75" x14ac:dyDescent="0.2">
      <c r="A3" s="124" t="s">
        <v>703</v>
      </c>
      <c r="B3" s="124"/>
      <c r="C3" s="124"/>
      <c r="D3" s="124"/>
      <c r="E3" s="124"/>
      <c r="F3" s="124"/>
      <c r="G3" s="124"/>
      <c r="H3" s="124"/>
      <c r="I3" s="124"/>
    </row>
    <row r="4" spans="1:12" ht="15.75" x14ac:dyDescent="0.2">
      <c r="I4" s="74" t="s">
        <v>569</v>
      </c>
    </row>
    <row r="5" spans="1:12" ht="12.75" customHeight="1" x14ac:dyDescent="0.2">
      <c r="A5" s="124" t="s">
        <v>86</v>
      </c>
      <c r="B5" s="124"/>
      <c r="C5" s="124"/>
      <c r="D5" s="124"/>
      <c r="E5" s="124"/>
      <c r="F5" s="124"/>
      <c r="G5" s="124"/>
      <c r="H5" s="124"/>
      <c r="I5" s="124"/>
    </row>
    <row r="6" spans="1:12" ht="12.75" customHeight="1" x14ac:dyDescent="0.2">
      <c r="A6" s="124" t="s">
        <v>584</v>
      </c>
      <c r="B6" s="124"/>
      <c r="C6" s="124"/>
      <c r="D6" s="124"/>
      <c r="E6" s="124"/>
      <c r="F6" s="124"/>
      <c r="G6" s="124"/>
      <c r="H6" s="124"/>
      <c r="I6" s="124"/>
    </row>
    <row r="7" spans="1:12" ht="34.5" customHeight="1" x14ac:dyDescent="0.25">
      <c r="A7" s="53"/>
      <c r="B7" s="53"/>
      <c r="C7" s="132"/>
      <c r="D7" s="132"/>
      <c r="E7" s="132"/>
      <c r="F7" s="132"/>
      <c r="G7" s="132"/>
      <c r="H7" s="132"/>
      <c r="I7" s="132"/>
    </row>
    <row r="8" spans="1:12" ht="51.75" customHeight="1" x14ac:dyDescent="0.3">
      <c r="A8" s="140" t="s">
        <v>539</v>
      </c>
      <c r="B8" s="140"/>
      <c r="C8" s="140"/>
      <c r="D8" s="140"/>
      <c r="E8" s="140"/>
      <c r="F8" s="140"/>
      <c r="G8" s="140"/>
      <c r="H8" s="140"/>
      <c r="I8" s="140"/>
    </row>
    <row r="9" spans="1:12" x14ac:dyDescent="0.2">
      <c r="I9" s="40" t="s">
        <v>87</v>
      </c>
    </row>
    <row r="10" spans="1:12" s="28" customFormat="1" ht="16.5" customHeight="1" x14ac:dyDescent="0.2">
      <c r="A10" s="141" t="s">
        <v>88</v>
      </c>
      <c r="B10" s="142" t="s">
        <v>540</v>
      </c>
      <c r="C10" s="142" t="s">
        <v>89</v>
      </c>
      <c r="D10" s="142" t="s">
        <v>90</v>
      </c>
      <c r="E10" s="142" t="s">
        <v>91</v>
      </c>
      <c r="F10" s="142" t="s">
        <v>92</v>
      </c>
      <c r="G10" s="138" t="s">
        <v>93</v>
      </c>
      <c r="H10" s="138" t="s">
        <v>94</v>
      </c>
      <c r="I10" s="138" t="s">
        <v>95</v>
      </c>
    </row>
    <row r="11" spans="1:12" s="28" customFormat="1" ht="39.75" customHeight="1" x14ac:dyDescent="0.2">
      <c r="A11" s="141"/>
      <c r="B11" s="139"/>
      <c r="C11" s="139"/>
      <c r="D11" s="139"/>
      <c r="E11" s="139"/>
      <c r="F11" s="139"/>
      <c r="G11" s="139"/>
      <c r="H11" s="139"/>
      <c r="I11" s="139"/>
    </row>
    <row r="12" spans="1:12" s="32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29">
        <v>6</v>
      </c>
      <c r="G12" s="30" t="s">
        <v>541</v>
      </c>
      <c r="H12" s="31">
        <v>8</v>
      </c>
      <c r="I12" s="31">
        <v>9</v>
      </c>
    </row>
    <row r="13" spans="1:12" s="55" customFormat="1" ht="30" customHeight="1" x14ac:dyDescent="0.2">
      <c r="A13" s="54" t="s">
        <v>542</v>
      </c>
      <c r="B13" s="33" t="s">
        <v>543</v>
      </c>
      <c r="C13" s="33" t="s">
        <v>99</v>
      </c>
      <c r="D13" s="33" t="s">
        <v>99</v>
      </c>
      <c r="E13" s="33" t="s">
        <v>100</v>
      </c>
      <c r="F13" s="33" t="s">
        <v>101</v>
      </c>
      <c r="G13" s="34">
        <f>G14+G26</f>
        <v>2480.1</v>
      </c>
      <c r="H13" s="34">
        <f>H14+H26</f>
        <v>2568.6999999999998</v>
      </c>
      <c r="I13" s="34">
        <f>I14+I26</f>
        <v>2660.7</v>
      </c>
    </row>
    <row r="14" spans="1:12" ht="18" customHeight="1" x14ac:dyDescent="0.25">
      <c r="A14" s="38" t="s">
        <v>97</v>
      </c>
      <c r="B14" s="35" t="s">
        <v>543</v>
      </c>
      <c r="C14" s="35" t="s">
        <v>98</v>
      </c>
      <c r="D14" s="35" t="s">
        <v>99</v>
      </c>
      <c r="E14" s="35" t="s">
        <v>100</v>
      </c>
      <c r="F14" s="35" t="s">
        <v>101</v>
      </c>
      <c r="G14" s="37">
        <f>G15+G32</f>
        <v>2480.1</v>
      </c>
      <c r="H14" s="37">
        <f>H15+H32</f>
        <v>2568.6999999999998</v>
      </c>
      <c r="I14" s="37">
        <f>I15+I32</f>
        <v>2660.7</v>
      </c>
      <c r="J14" s="56"/>
      <c r="K14" s="56"/>
      <c r="L14" s="56"/>
    </row>
    <row r="15" spans="1:12" ht="26.25" x14ac:dyDescent="0.25">
      <c r="A15" s="38" t="s">
        <v>153</v>
      </c>
      <c r="B15" s="35" t="s">
        <v>543</v>
      </c>
      <c r="C15" s="35" t="s">
        <v>98</v>
      </c>
      <c r="D15" s="35" t="s">
        <v>154</v>
      </c>
      <c r="E15" s="35" t="s">
        <v>100</v>
      </c>
      <c r="F15" s="35" t="s">
        <v>101</v>
      </c>
      <c r="G15" s="37">
        <f>G19</f>
        <v>2381.1</v>
      </c>
      <c r="H15" s="37">
        <f>H19</f>
        <v>2469.6999999999998</v>
      </c>
      <c r="I15" s="37">
        <f>I19</f>
        <v>2561.6999999999998</v>
      </c>
    </row>
    <row r="16" spans="1:12" ht="39" hidden="1" x14ac:dyDescent="0.25">
      <c r="A16" s="38" t="s">
        <v>520</v>
      </c>
      <c r="B16" s="35" t="s">
        <v>543</v>
      </c>
      <c r="C16" s="35" t="s">
        <v>98</v>
      </c>
      <c r="D16" s="35" t="s">
        <v>154</v>
      </c>
      <c r="E16" s="35" t="s">
        <v>521</v>
      </c>
      <c r="F16" s="35" t="s">
        <v>101</v>
      </c>
      <c r="G16" s="37" t="e">
        <f>#REF!/1000</f>
        <v>#REF!</v>
      </c>
      <c r="H16" s="37" t="e">
        <f>#REF!/1000</f>
        <v>#REF!</v>
      </c>
      <c r="I16" s="37" t="e">
        <f>#REF!/1000</f>
        <v>#REF!</v>
      </c>
    </row>
    <row r="17" spans="1:10" ht="27.75" hidden="1" customHeight="1" x14ac:dyDescent="0.25">
      <c r="A17" s="38" t="s">
        <v>149</v>
      </c>
      <c r="B17" s="35" t="s">
        <v>543</v>
      </c>
      <c r="C17" s="35" t="s">
        <v>98</v>
      </c>
      <c r="D17" s="35" t="s">
        <v>154</v>
      </c>
      <c r="E17" s="35" t="s">
        <v>521</v>
      </c>
      <c r="F17" s="35" t="s">
        <v>121</v>
      </c>
      <c r="G17" s="37" t="e">
        <f>#REF!/1000</f>
        <v>#REF!</v>
      </c>
      <c r="H17" s="37" t="e">
        <f>#REF!/1000</f>
        <v>#REF!</v>
      </c>
      <c r="I17" s="37" t="e">
        <f>#REF!/1000</f>
        <v>#REF!</v>
      </c>
    </row>
    <row r="18" spans="1:10" ht="26.25" hidden="1" x14ac:dyDescent="0.25">
      <c r="A18" s="38" t="s">
        <v>122</v>
      </c>
      <c r="B18" s="35" t="s">
        <v>543</v>
      </c>
      <c r="C18" s="35" t="s">
        <v>98</v>
      </c>
      <c r="D18" s="35" t="s">
        <v>154</v>
      </c>
      <c r="E18" s="35" t="s">
        <v>521</v>
      </c>
      <c r="F18" s="35" t="s">
        <v>123</v>
      </c>
      <c r="G18" s="37" t="e">
        <f>#REF!/1000</f>
        <v>#REF!</v>
      </c>
      <c r="H18" s="37" t="e">
        <f>#REF!/1000</f>
        <v>#REF!</v>
      </c>
      <c r="I18" s="37" t="e">
        <f>#REF!/1000</f>
        <v>#REF!</v>
      </c>
    </row>
    <row r="19" spans="1:10" ht="26.25" x14ac:dyDescent="0.25">
      <c r="A19" s="38" t="s">
        <v>104</v>
      </c>
      <c r="B19" s="35" t="s">
        <v>543</v>
      </c>
      <c r="C19" s="35" t="s">
        <v>98</v>
      </c>
      <c r="D19" s="35" t="s">
        <v>154</v>
      </c>
      <c r="E19" s="35" t="s">
        <v>105</v>
      </c>
      <c r="F19" s="35" t="s">
        <v>101</v>
      </c>
      <c r="G19" s="37">
        <f t="shared" ref="G19:I20" si="0">G20</f>
        <v>2381.1</v>
      </c>
      <c r="H19" s="37">
        <f t="shared" si="0"/>
        <v>2469.6999999999998</v>
      </c>
      <c r="I19" s="37">
        <f t="shared" si="0"/>
        <v>2561.6999999999998</v>
      </c>
      <c r="J19" s="56"/>
    </row>
    <row r="20" spans="1:10" ht="27" customHeight="1" x14ac:dyDescent="0.25">
      <c r="A20" s="38" t="s">
        <v>106</v>
      </c>
      <c r="B20" s="35" t="s">
        <v>543</v>
      </c>
      <c r="C20" s="35" t="s">
        <v>98</v>
      </c>
      <c r="D20" s="35" t="s">
        <v>154</v>
      </c>
      <c r="E20" s="35" t="s">
        <v>107</v>
      </c>
      <c r="F20" s="35" t="s">
        <v>101</v>
      </c>
      <c r="G20" s="37">
        <f t="shared" si="0"/>
        <v>2381.1</v>
      </c>
      <c r="H20" s="37">
        <f t="shared" si="0"/>
        <v>2469.6999999999998</v>
      </c>
      <c r="I20" s="37">
        <f t="shared" si="0"/>
        <v>2561.6999999999998</v>
      </c>
    </row>
    <row r="21" spans="1:10" ht="15" x14ac:dyDescent="0.25">
      <c r="A21" s="38" t="s">
        <v>118</v>
      </c>
      <c r="B21" s="35" t="s">
        <v>543</v>
      </c>
      <c r="C21" s="35" t="s">
        <v>98</v>
      </c>
      <c r="D21" s="35" t="s">
        <v>154</v>
      </c>
      <c r="E21" s="35" t="s">
        <v>119</v>
      </c>
      <c r="F21" s="35" t="s">
        <v>101</v>
      </c>
      <c r="G21" s="37">
        <f>G22+G24</f>
        <v>2381.1</v>
      </c>
      <c r="H21" s="37">
        <f>H22+H24</f>
        <v>2469.6999999999998</v>
      </c>
      <c r="I21" s="37">
        <f>I22+I24</f>
        <v>2561.6999999999998</v>
      </c>
    </row>
    <row r="22" spans="1:10" ht="64.5" x14ac:dyDescent="0.25">
      <c r="A22" s="38" t="s">
        <v>110</v>
      </c>
      <c r="B22" s="35" t="s">
        <v>543</v>
      </c>
      <c r="C22" s="35" t="s">
        <v>98</v>
      </c>
      <c r="D22" s="35" t="s">
        <v>154</v>
      </c>
      <c r="E22" s="35" t="s">
        <v>119</v>
      </c>
      <c r="F22" s="35" t="s">
        <v>111</v>
      </c>
      <c r="G22" s="37">
        <f>G23</f>
        <v>2379.1</v>
      </c>
      <c r="H22" s="37">
        <f>H23</f>
        <v>2467.6999999999998</v>
      </c>
      <c r="I22" s="37">
        <f>I23</f>
        <v>2559.6999999999998</v>
      </c>
    </row>
    <row r="23" spans="1:10" ht="27.75" customHeight="1" x14ac:dyDescent="0.25">
      <c r="A23" s="38" t="s">
        <v>112</v>
      </c>
      <c r="B23" s="35" t="s">
        <v>543</v>
      </c>
      <c r="C23" s="35" t="s">
        <v>98</v>
      </c>
      <c r="D23" s="35" t="s">
        <v>154</v>
      </c>
      <c r="E23" s="35" t="s">
        <v>119</v>
      </c>
      <c r="F23" s="35" t="s">
        <v>113</v>
      </c>
      <c r="G23" s="37">
        <v>2379.1</v>
      </c>
      <c r="H23" s="37">
        <f>2420+47.7</f>
        <v>2467.6999999999998</v>
      </c>
      <c r="I23" s="37">
        <f>2512+47.7</f>
        <v>2559.6999999999998</v>
      </c>
    </row>
    <row r="24" spans="1:10" ht="15.75" customHeight="1" x14ac:dyDescent="0.25">
      <c r="A24" s="38" t="s">
        <v>124</v>
      </c>
      <c r="B24" s="35" t="s">
        <v>543</v>
      </c>
      <c r="C24" s="35" t="s">
        <v>98</v>
      </c>
      <c r="D24" s="35" t="s">
        <v>154</v>
      </c>
      <c r="E24" s="35" t="s">
        <v>119</v>
      </c>
      <c r="F24" s="35" t="s">
        <v>125</v>
      </c>
      <c r="G24" s="37">
        <f>G25</f>
        <v>2</v>
      </c>
      <c r="H24" s="37">
        <f>H25</f>
        <v>2</v>
      </c>
      <c r="I24" s="37">
        <f>I25</f>
        <v>2</v>
      </c>
    </row>
    <row r="25" spans="1:10" ht="13.5" customHeight="1" x14ac:dyDescent="0.25">
      <c r="A25" s="57" t="s">
        <v>126</v>
      </c>
      <c r="B25" s="35" t="s">
        <v>543</v>
      </c>
      <c r="C25" s="35" t="s">
        <v>98</v>
      </c>
      <c r="D25" s="35" t="s">
        <v>154</v>
      </c>
      <c r="E25" s="35" t="s">
        <v>119</v>
      </c>
      <c r="F25" s="35" t="s">
        <v>127</v>
      </c>
      <c r="G25" s="37">
        <v>2</v>
      </c>
      <c r="H25" s="37">
        <v>2</v>
      </c>
      <c r="I25" s="37">
        <v>2</v>
      </c>
    </row>
    <row r="26" spans="1:10" ht="14.25" hidden="1" customHeight="1" x14ac:dyDescent="0.25">
      <c r="A26" s="38" t="s">
        <v>387</v>
      </c>
      <c r="B26" s="35" t="s">
        <v>543</v>
      </c>
      <c r="C26" s="35" t="s">
        <v>158</v>
      </c>
      <c r="D26" s="35" t="s">
        <v>99</v>
      </c>
      <c r="E26" s="35" t="s">
        <v>100</v>
      </c>
      <c r="F26" s="35" t="s">
        <v>101</v>
      </c>
      <c r="G26" s="37">
        <f>G27</f>
        <v>0</v>
      </c>
    </row>
    <row r="27" spans="1:10" ht="24.75" hidden="1" customHeight="1" x14ac:dyDescent="0.25">
      <c r="A27" s="38" t="s">
        <v>443</v>
      </c>
      <c r="B27" s="35" t="s">
        <v>543</v>
      </c>
      <c r="C27" s="35" t="s">
        <v>158</v>
      </c>
      <c r="D27" s="35" t="s">
        <v>145</v>
      </c>
      <c r="E27" s="35" t="s">
        <v>100</v>
      </c>
      <c r="F27" s="35" t="s">
        <v>101</v>
      </c>
      <c r="G27" s="37">
        <f>G28</f>
        <v>0</v>
      </c>
    </row>
    <row r="28" spans="1:10" ht="26.25" hidden="1" customHeight="1" x14ac:dyDescent="0.25">
      <c r="A28" s="38" t="s">
        <v>544</v>
      </c>
      <c r="B28" s="35" t="s">
        <v>543</v>
      </c>
      <c r="C28" s="35" t="s">
        <v>158</v>
      </c>
      <c r="D28" s="35" t="s">
        <v>145</v>
      </c>
      <c r="E28" s="35" t="s">
        <v>182</v>
      </c>
      <c r="F28" s="35" t="s">
        <v>101</v>
      </c>
      <c r="G28" s="37">
        <f>G29</f>
        <v>0</v>
      </c>
    </row>
    <row r="29" spans="1:10" ht="75.75" hidden="1" customHeight="1" x14ac:dyDescent="0.25">
      <c r="A29" s="38" t="s">
        <v>186</v>
      </c>
      <c r="B29" s="35" t="s">
        <v>543</v>
      </c>
      <c r="C29" s="35" t="s">
        <v>158</v>
      </c>
      <c r="D29" s="35" t="s">
        <v>145</v>
      </c>
      <c r="E29" s="35" t="s">
        <v>187</v>
      </c>
      <c r="F29" s="35" t="s">
        <v>101</v>
      </c>
      <c r="G29" s="37">
        <f>G30</f>
        <v>0</v>
      </c>
    </row>
    <row r="30" spans="1:10" ht="30" hidden="1" customHeight="1" x14ac:dyDescent="0.25">
      <c r="A30" s="38" t="s">
        <v>120</v>
      </c>
      <c r="B30" s="35" t="s">
        <v>543</v>
      </c>
      <c r="C30" s="35" t="s">
        <v>158</v>
      </c>
      <c r="D30" s="35" t="s">
        <v>145</v>
      </c>
      <c r="E30" s="35" t="s">
        <v>188</v>
      </c>
      <c r="F30" s="35" t="s">
        <v>121</v>
      </c>
      <c r="G30" s="37">
        <f>G31</f>
        <v>0</v>
      </c>
    </row>
    <row r="31" spans="1:10" ht="27" hidden="1" customHeight="1" x14ac:dyDescent="0.25">
      <c r="A31" s="38" t="s">
        <v>122</v>
      </c>
      <c r="B31" s="35" t="s">
        <v>543</v>
      </c>
      <c r="C31" s="35" t="s">
        <v>158</v>
      </c>
      <c r="D31" s="35" t="s">
        <v>145</v>
      </c>
      <c r="E31" s="35" t="s">
        <v>188</v>
      </c>
      <c r="F31" s="35" t="s">
        <v>123</v>
      </c>
      <c r="G31" s="37">
        <f>30-30</f>
        <v>0</v>
      </c>
    </row>
    <row r="32" spans="1:10" ht="15" x14ac:dyDescent="0.25">
      <c r="A32" s="38" t="s">
        <v>163</v>
      </c>
      <c r="B32" s="35" t="s">
        <v>543</v>
      </c>
      <c r="C32" s="35" t="s">
        <v>98</v>
      </c>
      <c r="D32" s="35" t="s">
        <v>164</v>
      </c>
      <c r="E32" s="35" t="s">
        <v>100</v>
      </c>
      <c r="F32" s="35" t="s">
        <v>101</v>
      </c>
      <c r="G32" s="37">
        <f>G33</f>
        <v>99</v>
      </c>
      <c r="H32" s="37">
        <f t="shared" ref="H32:I36" si="1">H33</f>
        <v>99</v>
      </c>
      <c r="I32" s="37">
        <f t="shared" si="1"/>
        <v>99</v>
      </c>
    </row>
    <row r="33" spans="1:9" ht="15" x14ac:dyDescent="0.25">
      <c r="A33" s="38" t="s">
        <v>165</v>
      </c>
      <c r="B33" s="35" t="s">
        <v>543</v>
      </c>
      <c r="C33" s="35" t="s">
        <v>98</v>
      </c>
      <c r="D33" s="35" t="s">
        <v>164</v>
      </c>
      <c r="E33" s="35" t="s">
        <v>166</v>
      </c>
      <c r="F33" s="35" t="s">
        <v>101</v>
      </c>
      <c r="G33" s="37">
        <f>G34</f>
        <v>99</v>
      </c>
      <c r="H33" s="37">
        <f t="shared" si="1"/>
        <v>99</v>
      </c>
      <c r="I33" s="37">
        <f t="shared" si="1"/>
        <v>99</v>
      </c>
    </row>
    <row r="34" spans="1:9" ht="15" x14ac:dyDescent="0.25">
      <c r="A34" s="38" t="s">
        <v>167</v>
      </c>
      <c r="B34" s="35" t="s">
        <v>543</v>
      </c>
      <c r="C34" s="35" t="s">
        <v>98</v>
      </c>
      <c r="D34" s="35" t="s">
        <v>164</v>
      </c>
      <c r="E34" s="35" t="s">
        <v>168</v>
      </c>
      <c r="F34" s="35" t="s">
        <v>101</v>
      </c>
      <c r="G34" s="37">
        <f>G35</f>
        <v>99</v>
      </c>
      <c r="H34" s="37">
        <f t="shared" si="1"/>
        <v>99</v>
      </c>
      <c r="I34" s="37">
        <f t="shared" si="1"/>
        <v>99</v>
      </c>
    </row>
    <row r="35" spans="1:9" ht="26.25" x14ac:dyDescent="0.25">
      <c r="A35" s="38" t="s">
        <v>169</v>
      </c>
      <c r="B35" s="35" t="s">
        <v>543</v>
      </c>
      <c r="C35" s="35" t="s">
        <v>98</v>
      </c>
      <c r="D35" s="35" t="s">
        <v>164</v>
      </c>
      <c r="E35" s="35" t="s">
        <v>170</v>
      </c>
      <c r="F35" s="35" t="s">
        <v>101</v>
      </c>
      <c r="G35" s="37">
        <f>G36</f>
        <v>99</v>
      </c>
      <c r="H35" s="37">
        <f t="shared" si="1"/>
        <v>99</v>
      </c>
      <c r="I35" s="37">
        <f t="shared" si="1"/>
        <v>99</v>
      </c>
    </row>
    <row r="36" spans="1:9" ht="15" x14ac:dyDescent="0.25">
      <c r="A36" s="38" t="s">
        <v>124</v>
      </c>
      <c r="B36" s="35" t="s">
        <v>543</v>
      </c>
      <c r="C36" s="35" t="s">
        <v>98</v>
      </c>
      <c r="D36" s="35" t="s">
        <v>164</v>
      </c>
      <c r="E36" s="35" t="s">
        <v>170</v>
      </c>
      <c r="F36" s="35" t="s">
        <v>125</v>
      </c>
      <c r="G36" s="37">
        <f>G37</f>
        <v>99</v>
      </c>
      <c r="H36" s="37">
        <f t="shared" si="1"/>
        <v>99</v>
      </c>
      <c r="I36" s="37">
        <f t="shared" si="1"/>
        <v>99</v>
      </c>
    </row>
    <row r="37" spans="1:9" ht="15" x14ac:dyDescent="0.25">
      <c r="A37" s="38" t="s">
        <v>171</v>
      </c>
      <c r="B37" s="35" t="s">
        <v>543</v>
      </c>
      <c r="C37" s="35" t="s">
        <v>98</v>
      </c>
      <c r="D37" s="35" t="s">
        <v>164</v>
      </c>
      <c r="E37" s="35" t="s">
        <v>170</v>
      </c>
      <c r="F37" s="35" t="s">
        <v>172</v>
      </c>
      <c r="G37" s="37">
        <v>99</v>
      </c>
      <c r="H37" s="37">
        <v>99</v>
      </c>
      <c r="I37" s="37">
        <v>99</v>
      </c>
    </row>
    <row r="38" spans="1:9" ht="15" hidden="1" x14ac:dyDescent="0.25">
      <c r="A38" s="38" t="s">
        <v>530</v>
      </c>
      <c r="B38" s="35" t="s">
        <v>543</v>
      </c>
      <c r="C38" s="35" t="s">
        <v>174</v>
      </c>
      <c r="D38" s="35" t="s">
        <v>99</v>
      </c>
      <c r="E38" s="35" t="s">
        <v>100</v>
      </c>
      <c r="F38" s="35" t="s">
        <v>101</v>
      </c>
      <c r="G38" s="37">
        <f>G39</f>
        <v>0</v>
      </c>
    </row>
    <row r="39" spans="1:9" ht="16.5" hidden="1" customHeight="1" x14ac:dyDescent="0.25">
      <c r="A39" s="38" t="s">
        <v>531</v>
      </c>
      <c r="B39" s="35" t="s">
        <v>543</v>
      </c>
      <c r="C39" s="35" t="s">
        <v>174</v>
      </c>
      <c r="D39" s="35" t="s">
        <v>98</v>
      </c>
      <c r="E39" s="35" t="s">
        <v>100</v>
      </c>
      <c r="F39" s="35" t="s">
        <v>101</v>
      </c>
      <c r="G39" s="37">
        <f>G40</f>
        <v>0</v>
      </c>
    </row>
    <row r="40" spans="1:9" ht="16.5" hidden="1" customHeight="1" x14ac:dyDescent="0.25">
      <c r="A40" s="38" t="s">
        <v>532</v>
      </c>
      <c r="B40" s="35" t="s">
        <v>543</v>
      </c>
      <c r="C40" s="35" t="s">
        <v>174</v>
      </c>
      <c r="D40" s="35" t="s">
        <v>98</v>
      </c>
      <c r="E40" s="35" t="s">
        <v>533</v>
      </c>
      <c r="F40" s="35" t="s">
        <v>101</v>
      </c>
      <c r="G40" s="37">
        <f>G41</f>
        <v>0</v>
      </c>
    </row>
    <row r="41" spans="1:9" ht="26.25" hidden="1" x14ac:dyDescent="0.25">
      <c r="A41" s="38" t="s">
        <v>534</v>
      </c>
      <c r="B41" s="35" t="s">
        <v>543</v>
      </c>
      <c r="C41" s="35" t="s">
        <v>174</v>
      </c>
      <c r="D41" s="35" t="s">
        <v>98</v>
      </c>
      <c r="E41" s="35" t="s">
        <v>535</v>
      </c>
      <c r="F41" s="35" t="s">
        <v>101</v>
      </c>
      <c r="G41" s="37">
        <f>G42</f>
        <v>0</v>
      </c>
    </row>
    <row r="42" spans="1:9" ht="15" hidden="1" x14ac:dyDescent="0.25">
      <c r="A42" s="38" t="s">
        <v>536</v>
      </c>
      <c r="B42" s="35" t="s">
        <v>543</v>
      </c>
      <c r="C42" s="35" t="s">
        <v>174</v>
      </c>
      <c r="D42" s="35" t="s">
        <v>98</v>
      </c>
      <c r="E42" s="35" t="s">
        <v>535</v>
      </c>
      <c r="F42" s="35" t="s">
        <v>537</v>
      </c>
      <c r="G42" s="37"/>
    </row>
    <row r="43" spans="1:9" s="55" customFormat="1" ht="25.5" x14ac:dyDescent="0.2">
      <c r="A43" s="54" t="s">
        <v>545</v>
      </c>
      <c r="B43" s="33" t="s">
        <v>546</v>
      </c>
      <c r="C43" s="33" t="s">
        <v>99</v>
      </c>
      <c r="D43" s="33" t="s">
        <v>99</v>
      </c>
      <c r="E43" s="33" t="s">
        <v>100</v>
      </c>
      <c r="F43" s="33" t="s">
        <v>101</v>
      </c>
      <c r="G43" s="34">
        <f>G44</f>
        <v>577.70000000000005</v>
      </c>
      <c r="H43" s="34">
        <f>H44</f>
        <v>578.79999999999995</v>
      </c>
      <c r="I43" s="34">
        <f>I44</f>
        <v>580</v>
      </c>
    </row>
    <row r="44" spans="1:9" ht="18" customHeight="1" x14ac:dyDescent="0.25">
      <c r="A44" s="38" t="s">
        <v>97</v>
      </c>
      <c r="B44" s="35" t="s">
        <v>546</v>
      </c>
      <c r="C44" s="35" t="s">
        <v>98</v>
      </c>
      <c r="D44" s="35" t="s">
        <v>99</v>
      </c>
      <c r="E44" s="35" t="s">
        <v>100</v>
      </c>
      <c r="F44" s="35" t="s">
        <v>101</v>
      </c>
      <c r="G44" s="37">
        <f>G51</f>
        <v>577.70000000000005</v>
      </c>
      <c r="H44" s="37">
        <f>H51</f>
        <v>578.79999999999995</v>
      </c>
      <c r="I44" s="37">
        <f>I51</f>
        <v>580</v>
      </c>
    </row>
    <row r="45" spans="1:9" ht="28.5" hidden="1" customHeight="1" x14ac:dyDescent="0.25">
      <c r="A45" s="38" t="s">
        <v>547</v>
      </c>
      <c r="B45" s="35" t="s">
        <v>546</v>
      </c>
      <c r="C45" s="35" t="s">
        <v>98</v>
      </c>
      <c r="D45" s="35" t="s">
        <v>103</v>
      </c>
      <c r="E45" s="35" t="s">
        <v>100</v>
      </c>
      <c r="F45" s="35" t="s">
        <v>101</v>
      </c>
      <c r="G45" s="37">
        <f>G46</f>
        <v>0</v>
      </c>
      <c r="H45" s="37">
        <f t="shared" ref="H45:I49" si="2">H46</f>
        <v>0</v>
      </c>
      <c r="I45" s="37">
        <f t="shared" si="2"/>
        <v>0</v>
      </c>
    </row>
    <row r="46" spans="1:9" ht="26.25" hidden="1" customHeight="1" x14ac:dyDescent="0.25">
      <c r="A46" s="38" t="s">
        <v>104</v>
      </c>
      <c r="B46" s="35" t="s">
        <v>546</v>
      </c>
      <c r="C46" s="35" t="s">
        <v>98</v>
      </c>
      <c r="D46" s="35" t="s">
        <v>103</v>
      </c>
      <c r="E46" s="35" t="s">
        <v>105</v>
      </c>
      <c r="F46" s="35" t="s">
        <v>101</v>
      </c>
      <c r="G46" s="37">
        <f>G47</f>
        <v>0</v>
      </c>
      <c r="H46" s="37">
        <f t="shared" si="2"/>
        <v>0</v>
      </c>
      <c r="I46" s="37">
        <f t="shared" si="2"/>
        <v>0</v>
      </c>
    </row>
    <row r="47" spans="1:9" ht="18" hidden="1" customHeight="1" x14ac:dyDescent="0.25">
      <c r="A47" s="38" t="s">
        <v>106</v>
      </c>
      <c r="B47" s="35" t="s">
        <v>546</v>
      </c>
      <c r="C47" s="35" t="s">
        <v>98</v>
      </c>
      <c r="D47" s="35" t="s">
        <v>103</v>
      </c>
      <c r="E47" s="35" t="s">
        <v>107</v>
      </c>
      <c r="F47" s="35" t="s">
        <v>101</v>
      </c>
      <c r="G47" s="37">
        <f>G48</f>
        <v>0</v>
      </c>
      <c r="H47" s="37">
        <f t="shared" si="2"/>
        <v>0</v>
      </c>
      <c r="I47" s="37">
        <f t="shared" si="2"/>
        <v>0</v>
      </c>
    </row>
    <row r="48" spans="1:9" ht="18" hidden="1" customHeight="1" x14ac:dyDescent="0.25">
      <c r="A48" s="38" t="s">
        <v>108</v>
      </c>
      <c r="B48" s="35" t="s">
        <v>546</v>
      </c>
      <c r="C48" s="35" t="s">
        <v>98</v>
      </c>
      <c r="D48" s="35" t="s">
        <v>103</v>
      </c>
      <c r="E48" s="35" t="s">
        <v>109</v>
      </c>
      <c r="F48" s="35" t="s">
        <v>101</v>
      </c>
      <c r="G48" s="37">
        <f>G49</f>
        <v>0</v>
      </c>
      <c r="H48" s="37">
        <f t="shared" si="2"/>
        <v>0</v>
      </c>
      <c r="I48" s="37">
        <f t="shared" si="2"/>
        <v>0</v>
      </c>
    </row>
    <row r="49" spans="1:9" ht="55.5" hidden="1" customHeight="1" x14ac:dyDescent="0.25">
      <c r="A49" s="38" t="s">
        <v>110</v>
      </c>
      <c r="B49" s="35" t="s">
        <v>546</v>
      </c>
      <c r="C49" s="35" t="s">
        <v>98</v>
      </c>
      <c r="D49" s="35" t="s">
        <v>103</v>
      </c>
      <c r="E49" s="35" t="s">
        <v>109</v>
      </c>
      <c r="F49" s="35" t="s">
        <v>111</v>
      </c>
      <c r="G49" s="37">
        <f>G50</f>
        <v>0</v>
      </c>
      <c r="H49" s="37">
        <f t="shared" si="2"/>
        <v>0</v>
      </c>
      <c r="I49" s="37">
        <f t="shared" si="2"/>
        <v>0</v>
      </c>
    </row>
    <row r="50" spans="1:9" ht="29.25" hidden="1" customHeight="1" x14ac:dyDescent="0.25">
      <c r="A50" s="38" t="s">
        <v>112</v>
      </c>
      <c r="B50" s="35" t="s">
        <v>546</v>
      </c>
      <c r="C50" s="35" t="s">
        <v>98</v>
      </c>
      <c r="D50" s="35" t="s">
        <v>103</v>
      </c>
      <c r="E50" s="35" t="s">
        <v>109</v>
      </c>
      <c r="F50" s="35" t="s">
        <v>113</v>
      </c>
      <c r="G50" s="37">
        <v>0</v>
      </c>
      <c r="H50" s="37">
        <v>0</v>
      </c>
      <c r="I50" s="37">
        <v>0</v>
      </c>
    </row>
    <row r="51" spans="1:9" ht="26.25" x14ac:dyDescent="0.25">
      <c r="A51" s="38" t="s">
        <v>153</v>
      </c>
      <c r="B51" s="35" t="s">
        <v>546</v>
      </c>
      <c r="C51" s="35" t="s">
        <v>98</v>
      </c>
      <c r="D51" s="35" t="s">
        <v>154</v>
      </c>
      <c r="E51" s="35" t="s">
        <v>100</v>
      </c>
      <c r="F51" s="35" t="s">
        <v>101</v>
      </c>
      <c r="G51" s="37">
        <f>G52</f>
        <v>577.70000000000005</v>
      </c>
      <c r="H51" s="37">
        <f t="shared" ref="H51:I55" si="3">H52</f>
        <v>578.79999999999995</v>
      </c>
      <c r="I51" s="37">
        <f t="shared" si="3"/>
        <v>580</v>
      </c>
    </row>
    <row r="52" spans="1:9" ht="26.25" x14ac:dyDescent="0.25">
      <c r="A52" s="38" t="s">
        <v>104</v>
      </c>
      <c r="B52" s="35" t="s">
        <v>546</v>
      </c>
      <c r="C52" s="35" t="s">
        <v>98</v>
      </c>
      <c r="D52" s="35" t="s">
        <v>154</v>
      </c>
      <c r="E52" s="35" t="s">
        <v>105</v>
      </c>
      <c r="F52" s="35" t="s">
        <v>101</v>
      </c>
      <c r="G52" s="37">
        <f>G53</f>
        <v>577.70000000000005</v>
      </c>
      <c r="H52" s="37">
        <f t="shared" si="3"/>
        <v>578.79999999999995</v>
      </c>
      <c r="I52" s="37">
        <f t="shared" si="3"/>
        <v>580</v>
      </c>
    </row>
    <row r="53" spans="1:9" ht="26.25" x14ac:dyDescent="0.25">
      <c r="A53" s="38" t="s">
        <v>106</v>
      </c>
      <c r="B53" s="35" t="s">
        <v>546</v>
      </c>
      <c r="C53" s="35" t="s">
        <v>98</v>
      </c>
      <c r="D53" s="35" t="s">
        <v>154</v>
      </c>
      <c r="E53" s="35" t="s">
        <v>107</v>
      </c>
      <c r="F53" s="35" t="s">
        <v>101</v>
      </c>
      <c r="G53" s="37">
        <f>G54</f>
        <v>577.70000000000005</v>
      </c>
      <c r="H53" s="37">
        <f t="shared" si="3"/>
        <v>578.79999999999995</v>
      </c>
      <c r="I53" s="37">
        <f t="shared" si="3"/>
        <v>580</v>
      </c>
    </row>
    <row r="54" spans="1:9" ht="26.25" x14ac:dyDescent="0.25">
      <c r="A54" s="38" t="s">
        <v>155</v>
      </c>
      <c r="B54" s="35" t="s">
        <v>546</v>
      </c>
      <c r="C54" s="35" t="s">
        <v>98</v>
      </c>
      <c r="D54" s="35" t="s">
        <v>154</v>
      </c>
      <c r="E54" s="35" t="s">
        <v>156</v>
      </c>
      <c r="F54" s="35" t="s">
        <v>101</v>
      </c>
      <c r="G54" s="37">
        <f>G55</f>
        <v>577.70000000000005</v>
      </c>
      <c r="H54" s="37">
        <f t="shared" si="3"/>
        <v>578.79999999999995</v>
      </c>
      <c r="I54" s="37">
        <f t="shared" si="3"/>
        <v>580</v>
      </c>
    </row>
    <row r="55" spans="1:9" ht="64.5" x14ac:dyDescent="0.25">
      <c r="A55" s="38" t="s">
        <v>110</v>
      </c>
      <c r="B55" s="35" t="s">
        <v>546</v>
      </c>
      <c r="C55" s="35" t="s">
        <v>98</v>
      </c>
      <c r="D55" s="35" t="s">
        <v>154</v>
      </c>
      <c r="E55" s="35" t="s">
        <v>156</v>
      </c>
      <c r="F55" s="35" t="s">
        <v>111</v>
      </c>
      <c r="G55" s="37">
        <f>G56</f>
        <v>577.70000000000005</v>
      </c>
      <c r="H55" s="37">
        <f t="shared" si="3"/>
        <v>578.79999999999995</v>
      </c>
      <c r="I55" s="37">
        <f t="shared" si="3"/>
        <v>580</v>
      </c>
    </row>
    <row r="56" spans="1:9" ht="26.25" x14ac:dyDescent="0.25">
      <c r="A56" s="38" t="s">
        <v>112</v>
      </c>
      <c r="B56" s="35" t="s">
        <v>546</v>
      </c>
      <c r="C56" s="35" t="s">
        <v>98</v>
      </c>
      <c r="D56" s="35" t="s">
        <v>154</v>
      </c>
      <c r="E56" s="35" t="s">
        <v>156</v>
      </c>
      <c r="F56" s="35" t="s">
        <v>113</v>
      </c>
      <c r="G56" s="37">
        <v>577.70000000000005</v>
      </c>
      <c r="H56" s="37">
        <v>578.79999999999995</v>
      </c>
      <c r="I56" s="37">
        <v>580</v>
      </c>
    </row>
    <row r="57" spans="1:9" s="55" customFormat="1" ht="25.5" x14ac:dyDescent="0.2">
      <c r="A57" s="54" t="s">
        <v>548</v>
      </c>
      <c r="B57" s="33" t="s">
        <v>549</v>
      </c>
      <c r="C57" s="33" t="s">
        <v>99</v>
      </c>
      <c r="D57" s="33" t="s">
        <v>99</v>
      </c>
      <c r="E57" s="33" t="s">
        <v>100</v>
      </c>
      <c r="F57" s="33" t="s">
        <v>101</v>
      </c>
      <c r="G57" s="34">
        <f>G58+G231+G238+G295+G370+G489+G562+G602+G588</f>
        <v>106029.7</v>
      </c>
      <c r="H57" s="34">
        <f>H58+H231+H238+H295+H370+H489+H562+H602</f>
        <v>77512.099999999991</v>
      </c>
      <c r="I57" s="34">
        <f>I58+I231+I238+I295+I370+I489+I562+I602</f>
        <v>79928.799999999988</v>
      </c>
    </row>
    <row r="58" spans="1:9" s="27" customFormat="1" ht="15" x14ac:dyDescent="0.25">
      <c r="A58" s="38" t="s">
        <v>97</v>
      </c>
      <c r="B58" s="35" t="s">
        <v>549</v>
      </c>
      <c r="C58" s="35" t="s">
        <v>98</v>
      </c>
      <c r="D58" s="35" t="s">
        <v>99</v>
      </c>
      <c r="E58" s="35" t="s">
        <v>100</v>
      </c>
      <c r="F58" s="35" t="s">
        <v>101</v>
      </c>
      <c r="G58" s="37">
        <f>G62+G65+G129+G118</f>
        <v>26434.100000000002</v>
      </c>
      <c r="H58" s="37">
        <f>H62+H65+H129+H118</f>
        <v>23216.5</v>
      </c>
      <c r="I58" s="37">
        <f>I62+I65+I129+I118</f>
        <v>23765.800000000003</v>
      </c>
    </row>
    <row r="59" spans="1:9" ht="15" hidden="1" x14ac:dyDescent="0.25">
      <c r="A59" s="38" t="s">
        <v>550</v>
      </c>
      <c r="B59" s="35" t="s">
        <v>549</v>
      </c>
      <c r="C59" s="35" t="s">
        <v>98</v>
      </c>
      <c r="D59" s="35" t="s">
        <v>115</v>
      </c>
      <c r="E59" s="35" t="s">
        <v>100</v>
      </c>
      <c r="F59" s="35" t="s">
        <v>101</v>
      </c>
      <c r="G59" s="37">
        <f>G60</f>
        <v>0</v>
      </c>
    </row>
    <row r="60" spans="1:9" ht="26.25" hidden="1" x14ac:dyDescent="0.25">
      <c r="A60" s="38" t="s">
        <v>104</v>
      </c>
      <c r="B60" s="35" t="s">
        <v>549</v>
      </c>
      <c r="C60" s="35" t="s">
        <v>98</v>
      </c>
      <c r="D60" s="35" t="s">
        <v>115</v>
      </c>
      <c r="E60" s="35" t="s">
        <v>105</v>
      </c>
      <c r="F60" s="35" t="s">
        <v>101</v>
      </c>
      <c r="G60" s="37">
        <f>G61</f>
        <v>0</v>
      </c>
    </row>
    <row r="61" spans="1:9" ht="26.25" hidden="1" x14ac:dyDescent="0.25">
      <c r="A61" s="38" t="s">
        <v>106</v>
      </c>
      <c r="B61" s="35" t="s">
        <v>549</v>
      </c>
      <c r="C61" s="35" t="s">
        <v>98</v>
      </c>
      <c r="D61" s="35" t="s">
        <v>115</v>
      </c>
      <c r="E61" s="35" t="s">
        <v>107</v>
      </c>
      <c r="F61" s="35" t="s">
        <v>101</v>
      </c>
      <c r="G61" s="37"/>
    </row>
    <row r="62" spans="1:9" ht="29.25" customHeight="1" x14ac:dyDescent="0.25">
      <c r="A62" s="38" t="s">
        <v>108</v>
      </c>
      <c r="B62" s="35" t="s">
        <v>549</v>
      </c>
      <c r="C62" s="35" t="s">
        <v>98</v>
      </c>
      <c r="D62" s="35" t="s">
        <v>103</v>
      </c>
      <c r="E62" s="35" t="s">
        <v>109</v>
      </c>
      <c r="F62" s="35" t="s">
        <v>101</v>
      </c>
      <c r="G62" s="37">
        <f t="shared" ref="G62:I63" si="4">G63</f>
        <v>1507</v>
      </c>
      <c r="H62" s="37">
        <f t="shared" si="4"/>
        <v>1564.3</v>
      </c>
      <c r="I62" s="37">
        <f t="shared" si="4"/>
        <v>1623.8</v>
      </c>
    </row>
    <row r="63" spans="1:9" ht="71.25" customHeight="1" x14ac:dyDescent="0.25">
      <c r="A63" s="38" t="s">
        <v>110</v>
      </c>
      <c r="B63" s="35" t="s">
        <v>549</v>
      </c>
      <c r="C63" s="35" t="s">
        <v>98</v>
      </c>
      <c r="D63" s="35" t="s">
        <v>103</v>
      </c>
      <c r="E63" s="35" t="s">
        <v>109</v>
      </c>
      <c r="F63" s="35" t="s">
        <v>111</v>
      </c>
      <c r="G63" s="37">
        <f t="shared" si="4"/>
        <v>1507</v>
      </c>
      <c r="H63" s="37">
        <f t="shared" si="4"/>
        <v>1564.3</v>
      </c>
      <c r="I63" s="37">
        <f t="shared" si="4"/>
        <v>1623.8</v>
      </c>
    </row>
    <row r="64" spans="1:9" ht="26.25" customHeight="1" x14ac:dyDescent="0.25">
      <c r="A64" s="38" t="s">
        <v>112</v>
      </c>
      <c r="B64" s="35" t="s">
        <v>549</v>
      </c>
      <c r="C64" s="35" t="s">
        <v>98</v>
      </c>
      <c r="D64" s="35" t="s">
        <v>103</v>
      </c>
      <c r="E64" s="35" t="s">
        <v>109</v>
      </c>
      <c r="F64" s="35" t="s">
        <v>113</v>
      </c>
      <c r="G64" s="37">
        <v>1507</v>
      </c>
      <c r="H64" s="37">
        <v>1564.3</v>
      </c>
      <c r="I64" s="37">
        <v>1623.8</v>
      </c>
    </row>
    <row r="65" spans="1:10" ht="19.5" customHeight="1" x14ac:dyDescent="0.25">
      <c r="A65" s="38" t="s">
        <v>550</v>
      </c>
      <c r="B65" s="35" t="s">
        <v>549</v>
      </c>
      <c r="C65" s="35" t="s">
        <v>98</v>
      </c>
      <c r="D65" s="35" t="s">
        <v>115</v>
      </c>
      <c r="E65" s="35" t="s">
        <v>100</v>
      </c>
      <c r="F65" s="35" t="s">
        <v>101</v>
      </c>
      <c r="G65" s="37">
        <f t="shared" ref="G65:I66" si="5">G66</f>
        <v>9742.5000000000018</v>
      </c>
      <c r="H65" s="37">
        <f t="shared" si="5"/>
        <v>10023.200000000001</v>
      </c>
      <c r="I65" s="37">
        <f t="shared" si="5"/>
        <v>10371.700000000001</v>
      </c>
    </row>
    <row r="66" spans="1:10" ht="29.25" customHeight="1" x14ac:dyDescent="0.25">
      <c r="A66" s="38" t="s">
        <v>104</v>
      </c>
      <c r="B66" s="35" t="s">
        <v>549</v>
      </c>
      <c r="C66" s="35" t="s">
        <v>98</v>
      </c>
      <c r="D66" s="35" t="s">
        <v>115</v>
      </c>
      <c r="E66" s="35" t="s">
        <v>105</v>
      </c>
      <c r="F66" s="35" t="s">
        <v>101</v>
      </c>
      <c r="G66" s="37">
        <f t="shared" si="5"/>
        <v>9742.5000000000018</v>
      </c>
      <c r="H66" s="37">
        <f t="shared" si="5"/>
        <v>10023.200000000001</v>
      </c>
      <c r="I66" s="37">
        <f t="shared" si="5"/>
        <v>10371.700000000001</v>
      </c>
    </row>
    <row r="67" spans="1:10" ht="28.5" customHeight="1" x14ac:dyDescent="0.25">
      <c r="A67" s="38" t="s">
        <v>106</v>
      </c>
      <c r="B67" s="35" t="s">
        <v>549</v>
      </c>
      <c r="C67" s="35" t="s">
        <v>98</v>
      </c>
      <c r="D67" s="35" t="s">
        <v>115</v>
      </c>
      <c r="E67" s="35" t="s">
        <v>107</v>
      </c>
      <c r="F67" s="35" t="s">
        <v>101</v>
      </c>
      <c r="G67" s="37">
        <f>G68+G75+G80+G85+G90+G95+G100+G106+G115+G103</f>
        <v>9742.5000000000018</v>
      </c>
      <c r="H67" s="37">
        <f>H68+H75+H80+H85+H90+H95+H100+H106+H115+H103</f>
        <v>10023.200000000001</v>
      </c>
      <c r="I67" s="37">
        <f>I68+I75+I80+I85+I90+I95+I100+I106+I115+I103</f>
        <v>10371.700000000001</v>
      </c>
    </row>
    <row r="68" spans="1:10" ht="18.75" customHeight="1" x14ac:dyDescent="0.25">
      <c r="A68" s="38" t="s">
        <v>118</v>
      </c>
      <c r="B68" s="35" t="s">
        <v>549</v>
      </c>
      <c r="C68" s="35" t="s">
        <v>98</v>
      </c>
      <c r="D68" s="35" t="s">
        <v>115</v>
      </c>
      <c r="E68" s="35" t="s">
        <v>119</v>
      </c>
      <c r="F68" s="35" t="s">
        <v>101</v>
      </c>
      <c r="G68" s="37">
        <f>G69+G71+G73</f>
        <v>8069.3</v>
      </c>
      <c r="H68" s="37">
        <f>H69+H71+H73</f>
        <v>8350.3000000000011</v>
      </c>
      <c r="I68" s="37">
        <f>I69+I71+I73</f>
        <v>8645.7000000000007</v>
      </c>
    </row>
    <row r="69" spans="1:10" ht="66" customHeight="1" x14ac:dyDescent="0.25">
      <c r="A69" s="38" t="s">
        <v>110</v>
      </c>
      <c r="B69" s="35" t="s">
        <v>549</v>
      </c>
      <c r="C69" s="35" t="s">
        <v>98</v>
      </c>
      <c r="D69" s="35" t="s">
        <v>115</v>
      </c>
      <c r="E69" s="35" t="s">
        <v>119</v>
      </c>
      <c r="F69" s="35" t="s">
        <v>111</v>
      </c>
      <c r="G69" s="37">
        <f>G70</f>
        <v>8028</v>
      </c>
      <c r="H69" s="37">
        <f>H70</f>
        <v>8305.6</v>
      </c>
      <c r="I69" s="37">
        <f>I70</f>
        <v>8601</v>
      </c>
    </row>
    <row r="70" spans="1:10" ht="30" customHeight="1" x14ac:dyDescent="0.25">
      <c r="A70" s="38" t="s">
        <v>112</v>
      </c>
      <c r="B70" s="35" t="s">
        <v>549</v>
      </c>
      <c r="C70" s="35" t="s">
        <v>98</v>
      </c>
      <c r="D70" s="35" t="s">
        <v>115</v>
      </c>
      <c r="E70" s="35" t="s">
        <v>119</v>
      </c>
      <c r="F70" s="35" t="s">
        <v>113</v>
      </c>
      <c r="G70" s="37">
        <v>8028</v>
      </c>
      <c r="H70" s="37">
        <f>8067.5+238.1</f>
        <v>8305.6</v>
      </c>
      <c r="I70" s="37">
        <f>8362.9+238.1</f>
        <v>8601</v>
      </c>
    </row>
    <row r="71" spans="1:10" ht="33" customHeight="1" x14ac:dyDescent="0.25">
      <c r="A71" s="38" t="s">
        <v>120</v>
      </c>
      <c r="B71" s="35" t="s">
        <v>549</v>
      </c>
      <c r="C71" s="35" t="s">
        <v>98</v>
      </c>
      <c r="D71" s="35" t="s">
        <v>115</v>
      </c>
      <c r="E71" s="35" t="s">
        <v>119</v>
      </c>
      <c r="F71" s="35" t="s">
        <v>121</v>
      </c>
      <c r="G71" s="37">
        <f>G72</f>
        <v>38.5</v>
      </c>
      <c r="H71" s="37">
        <f>H72</f>
        <v>38.5</v>
      </c>
      <c r="I71" s="37">
        <f>I72</f>
        <v>38.5</v>
      </c>
    </row>
    <row r="72" spans="1:10" ht="26.25" x14ac:dyDescent="0.25">
      <c r="A72" s="38" t="s">
        <v>122</v>
      </c>
      <c r="B72" s="35" t="s">
        <v>549</v>
      </c>
      <c r="C72" s="35" t="s">
        <v>98</v>
      </c>
      <c r="D72" s="35" t="s">
        <v>115</v>
      </c>
      <c r="E72" s="35" t="s">
        <v>119</v>
      </c>
      <c r="F72" s="35" t="s">
        <v>123</v>
      </c>
      <c r="G72" s="37">
        <v>38.5</v>
      </c>
      <c r="H72" s="37">
        <v>38.5</v>
      </c>
      <c r="I72" s="37">
        <v>38.5</v>
      </c>
    </row>
    <row r="73" spans="1:10" ht="15" x14ac:dyDescent="0.25">
      <c r="A73" s="38" t="s">
        <v>124</v>
      </c>
      <c r="B73" s="35" t="s">
        <v>549</v>
      </c>
      <c r="C73" s="35" t="s">
        <v>98</v>
      </c>
      <c r="D73" s="35" t="s">
        <v>115</v>
      </c>
      <c r="E73" s="35" t="s">
        <v>119</v>
      </c>
      <c r="F73" s="35" t="s">
        <v>125</v>
      </c>
      <c r="G73" s="37">
        <f>G74</f>
        <v>2.8000000000000003</v>
      </c>
      <c r="H73" s="37">
        <f>H74</f>
        <v>6.2</v>
      </c>
      <c r="I73" s="37">
        <f>I74</f>
        <v>6.2</v>
      </c>
    </row>
    <row r="74" spans="1:10" ht="15" x14ac:dyDescent="0.25">
      <c r="A74" s="57" t="s">
        <v>126</v>
      </c>
      <c r="B74" s="35" t="s">
        <v>549</v>
      </c>
      <c r="C74" s="35" t="s">
        <v>98</v>
      </c>
      <c r="D74" s="35" t="s">
        <v>115</v>
      </c>
      <c r="E74" s="35" t="s">
        <v>119</v>
      </c>
      <c r="F74" s="35" t="s">
        <v>127</v>
      </c>
      <c r="G74" s="37">
        <f>6.2-3.4</f>
        <v>2.8000000000000003</v>
      </c>
      <c r="H74" s="37">
        <v>6.2</v>
      </c>
      <c r="I74" s="37">
        <v>6.2</v>
      </c>
    </row>
    <row r="75" spans="1:10" ht="26.25" x14ac:dyDescent="0.25">
      <c r="A75" s="38" t="s">
        <v>128</v>
      </c>
      <c r="B75" s="35" t="s">
        <v>549</v>
      </c>
      <c r="C75" s="35" t="s">
        <v>98</v>
      </c>
      <c r="D75" s="35" t="s">
        <v>115</v>
      </c>
      <c r="E75" s="35" t="s">
        <v>129</v>
      </c>
      <c r="F75" s="35" t="s">
        <v>101</v>
      </c>
      <c r="G75" s="37">
        <f>G76+G78</f>
        <v>201.8</v>
      </c>
      <c r="H75" s="37">
        <f>H76+H78</f>
        <v>201.8</v>
      </c>
      <c r="I75" s="37">
        <f>I76+I78</f>
        <v>208.4</v>
      </c>
      <c r="J75" s="56"/>
    </row>
    <row r="76" spans="1:10" ht="69.75" customHeight="1" x14ac:dyDescent="0.25">
      <c r="A76" s="38" t="s">
        <v>110</v>
      </c>
      <c r="B76" s="35" t="s">
        <v>549</v>
      </c>
      <c r="C76" s="35" t="s">
        <v>98</v>
      </c>
      <c r="D76" s="35" t="s">
        <v>115</v>
      </c>
      <c r="E76" s="35" t="s">
        <v>129</v>
      </c>
      <c r="F76" s="35" t="s">
        <v>111</v>
      </c>
      <c r="G76" s="37">
        <f>G77</f>
        <v>201.20000000000002</v>
      </c>
      <c r="H76" s="37">
        <f>H77</f>
        <v>201.20000000000002</v>
      </c>
      <c r="I76" s="37">
        <f>I77</f>
        <v>207.8</v>
      </c>
      <c r="J76" s="56"/>
    </row>
    <row r="77" spans="1:10" ht="34.5" customHeight="1" x14ac:dyDescent="0.25">
      <c r="A77" s="38" t="s">
        <v>112</v>
      </c>
      <c r="B77" s="35" t="s">
        <v>549</v>
      </c>
      <c r="C77" s="35" t="s">
        <v>98</v>
      </c>
      <c r="D77" s="35" t="s">
        <v>115</v>
      </c>
      <c r="E77" s="35" t="s">
        <v>129</v>
      </c>
      <c r="F77" s="35" t="s">
        <v>113</v>
      </c>
      <c r="G77" s="37">
        <f>193.4+1+0.5+6.3</f>
        <v>201.20000000000002</v>
      </c>
      <c r="H77" s="37">
        <f>193.4+1+0.5+6.3</f>
        <v>201.20000000000002</v>
      </c>
      <c r="I77" s="37">
        <f>193.4+1+0.5+6.3+6.6</f>
        <v>207.8</v>
      </c>
    </row>
    <row r="78" spans="1:10" ht="32.25" customHeight="1" x14ac:dyDescent="0.25">
      <c r="A78" s="38" t="s">
        <v>120</v>
      </c>
      <c r="B78" s="35" t="s">
        <v>549</v>
      </c>
      <c r="C78" s="35" t="s">
        <v>98</v>
      </c>
      <c r="D78" s="35" t="s">
        <v>115</v>
      </c>
      <c r="E78" s="35" t="s">
        <v>129</v>
      </c>
      <c r="F78" s="35" t="s">
        <v>121</v>
      </c>
      <c r="G78" s="37">
        <f>G79</f>
        <v>0.59999999999999964</v>
      </c>
      <c r="H78" s="37">
        <f>H79</f>
        <v>0.59999999999999964</v>
      </c>
      <c r="I78" s="37">
        <f>I79</f>
        <v>0.59999999999999964</v>
      </c>
    </row>
    <row r="79" spans="1:10" ht="26.25" x14ac:dyDescent="0.25">
      <c r="A79" s="38" t="s">
        <v>122</v>
      </c>
      <c r="B79" s="35" t="s">
        <v>549</v>
      </c>
      <c r="C79" s="35" t="s">
        <v>98</v>
      </c>
      <c r="D79" s="35" t="s">
        <v>115</v>
      </c>
      <c r="E79" s="35" t="s">
        <v>129</v>
      </c>
      <c r="F79" s="35" t="s">
        <v>123</v>
      </c>
      <c r="G79" s="37">
        <f>11.2-9.6-1</f>
        <v>0.59999999999999964</v>
      </c>
      <c r="H79" s="37">
        <f>11.2-9.6-1</f>
        <v>0.59999999999999964</v>
      </c>
      <c r="I79" s="37">
        <f>11.2-9.6-1</f>
        <v>0.59999999999999964</v>
      </c>
    </row>
    <row r="80" spans="1:10" ht="39" x14ac:dyDescent="0.25">
      <c r="A80" s="38" t="s">
        <v>130</v>
      </c>
      <c r="B80" s="35" t="s">
        <v>549</v>
      </c>
      <c r="C80" s="35" t="s">
        <v>98</v>
      </c>
      <c r="D80" s="35" t="s">
        <v>115</v>
      </c>
      <c r="E80" s="35" t="s">
        <v>131</v>
      </c>
      <c r="F80" s="35" t="s">
        <v>101</v>
      </c>
      <c r="G80" s="37">
        <f>G81+G83</f>
        <v>203.89999999999998</v>
      </c>
      <c r="H80" s="37">
        <f>H81+H83</f>
        <v>203.79999999999995</v>
      </c>
      <c r="I80" s="37">
        <f>I81+I83</f>
        <v>210.39999999999995</v>
      </c>
    </row>
    <row r="81" spans="1:9" ht="66" customHeight="1" x14ac:dyDescent="0.25">
      <c r="A81" s="38" t="s">
        <v>110</v>
      </c>
      <c r="B81" s="35" t="s">
        <v>549</v>
      </c>
      <c r="C81" s="35" t="s">
        <v>98</v>
      </c>
      <c r="D81" s="35" t="s">
        <v>115</v>
      </c>
      <c r="E81" s="35" t="s">
        <v>131</v>
      </c>
      <c r="F81" s="35" t="s">
        <v>111</v>
      </c>
      <c r="G81" s="37">
        <f>G82</f>
        <v>190.7</v>
      </c>
      <c r="H81" s="37">
        <f>H82</f>
        <v>190.59999999999997</v>
      </c>
      <c r="I81" s="37">
        <f>I82</f>
        <v>197.19999999999996</v>
      </c>
    </row>
    <row r="82" spans="1:9" ht="30" customHeight="1" x14ac:dyDescent="0.25">
      <c r="A82" s="38" t="s">
        <v>112</v>
      </c>
      <c r="B82" s="35" t="s">
        <v>549</v>
      </c>
      <c r="C82" s="35" t="s">
        <v>98</v>
      </c>
      <c r="D82" s="35" t="s">
        <v>115</v>
      </c>
      <c r="E82" s="35" t="s">
        <v>131</v>
      </c>
      <c r="F82" s="35" t="s">
        <v>113</v>
      </c>
      <c r="G82" s="37">
        <f>177.7+7.7-1.6+0.6+6.3</f>
        <v>190.7</v>
      </c>
      <c r="H82" s="37">
        <f>177.7+7.7-1.6+0.6+6.2</f>
        <v>190.59999999999997</v>
      </c>
      <c r="I82" s="37">
        <f>177.7+7.7-1.6+0.6+6.2+6.6</f>
        <v>197.19999999999996</v>
      </c>
    </row>
    <row r="83" spans="1:9" ht="30.75" customHeight="1" x14ac:dyDescent="0.25">
      <c r="A83" s="38" t="s">
        <v>120</v>
      </c>
      <c r="B83" s="35" t="s">
        <v>549</v>
      </c>
      <c r="C83" s="35" t="s">
        <v>98</v>
      </c>
      <c r="D83" s="35" t="s">
        <v>115</v>
      </c>
      <c r="E83" s="35" t="s">
        <v>131</v>
      </c>
      <c r="F83" s="35" t="s">
        <v>121</v>
      </c>
      <c r="G83" s="37">
        <f>G84</f>
        <v>13.199999999999998</v>
      </c>
      <c r="H83" s="37">
        <f>H84</f>
        <v>13.199999999999998</v>
      </c>
      <c r="I83" s="37">
        <f>I84</f>
        <v>13.199999999999998</v>
      </c>
    </row>
    <row r="84" spans="1:9" ht="26.25" x14ac:dyDescent="0.25">
      <c r="A84" s="38" t="s">
        <v>122</v>
      </c>
      <c r="B84" s="35" t="s">
        <v>549</v>
      </c>
      <c r="C84" s="35" t="s">
        <v>98</v>
      </c>
      <c r="D84" s="35" t="s">
        <v>115</v>
      </c>
      <c r="E84" s="35" t="s">
        <v>131</v>
      </c>
      <c r="F84" s="35" t="s">
        <v>123</v>
      </c>
      <c r="G84" s="37">
        <f>28.9-9.6-6.1</f>
        <v>13.199999999999998</v>
      </c>
      <c r="H84" s="37">
        <f>28.9-9.6-6.1</f>
        <v>13.199999999999998</v>
      </c>
      <c r="I84" s="37">
        <f>28.9-9.6-6.1</f>
        <v>13.199999999999998</v>
      </c>
    </row>
    <row r="85" spans="1:9" ht="40.5" customHeight="1" x14ac:dyDescent="0.25">
      <c r="A85" s="38" t="s">
        <v>132</v>
      </c>
      <c r="B85" s="35" t="s">
        <v>549</v>
      </c>
      <c r="C85" s="35" t="s">
        <v>98</v>
      </c>
      <c r="D85" s="35" t="s">
        <v>115</v>
      </c>
      <c r="E85" s="35" t="s">
        <v>133</v>
      </c>
      <c r="F85" s="35" t="s">
        <v>101</v>
      </c>
      <c r="G85" s="37">
        <f>G86+G88</f>
        <v>210.70000000000002</v>
      </c>
      <c r="H85" s="37">
        <f>H86+H88</f>
        <v>210.6</v>
      </c>
      <c r="I85" s="37">
        <f>I86+I88</f>
        <v>217.2</v>
      </c>
    </row>
    <row r="86" spans="1:9" ht="64.5" x14ac:dyDescent="0.25">
      <c r="A86" s="38" t="s">
        <v>110</v>
      </c>
      <c r="B86" s="35" t="s">
        <v>549</v>
      </c>
      <c r="C86" s="35" t="s">
        <v>98</v>
      </c>
      <c r="D86" s="35" t="s">
        <v>115</v>
      </c>
      <c r="E86" s="35" t="s">
        <v>133</v>
      </c>
      <c r="F86" s="35" t="s">
        <v>111</v>
      </c>
      <c r="G86" s="37">
        <f>G87</f>
        <v>210.70000000000002</v>
      </c>
      <c r="H86" s="37">
        <f>H87</f>
        <v>210.6</v>
      </c>
      <c r="I86" s="37">
        <f>I87</f>
        <v>217.2</v>
      </c>
    </row>
    <row r="87" spans="1:9" ht="30" customHeight="1" x14ac:dyDescent="0.25">
      <c r="A87" s="38" t="s">
        <v>112</v>
      </c>
      <c r="B87" s="35" t="s">
        <v>549</v>
      </c>
      <c r="C87" s="35" t="s">
        <v>98</v>
      </c>
      <c r="D87" s="35" t="s">
        <v>115</v>
      </c>
      <c r="E87" s="35" t="s">
        <v>133</v>
      </c>
      <c r="F87" s="35" t="s">
        <v>113</v>
      </c>
      <c r="G87" s="37">
        <f>204.4+6.3</f>
        <v>210.70000000000002</v>
      </c>
      <c r="H87" s="37">
        <v>210.6</v>
      </c>
      <c r="I87" s="37">
        <v>217.2</v>
      </c>
    </row>
    <row r="88" spans="1:9" ht="30" hidden="1" customHeight="1" x14ac:dyDescent="0.25">
      <c r="A88" s="38" t="s">
        <v>120</v>
      </c>
      <c r="B88" s="35" t="s">
        <v>549</v>
      </c>
      <c r="C88" s="35" t="s">
        <v>98</v>
      </c>
      <c r="D88" s="35" t="s">
        <v>115</v>
      </c>
      <c r="E88" s="35" t="s">
        <v>133</v>
      </c>
      <c r="F88" s="35" t="s">
        <v>121</v>
      </c>
      <c r="G88" s="37">
        <f>G89</f>
        <v>0</v>
      </c>
    </row>
    <row r="89" spans="1:9" ht="26.25" hidden="1" x14ac:dyDescent="0.25">
      <c r="A89" s="38" t="s">
        <v>122</v>
      </c>
      <c r="B89" s="35" t="s">
        <v>549</v>
      </c>
      <c r="C89" s="35" t="s">
        <v>98</v>
      </c>
      <c r="D89" s="35" t="s">
        <v>115</v>
      </c>
      <c r="E89" s="35" t="s">
        <v>133</v>
      </c>
      <c r="F89" s="35" t="s">
        <v>123</v>
      </c>
      <c r="G89" s="37">
        <f>34.4-9.7-24.7</f>
        <v>0</v>
      </c>
    </row>
    <row r="90" spans="1:9" ht="69" customHeight="1" x14ac:dyDescent="0.25">
      <c r="A90" s="38" t="s">
        <v>134</v>
      </c>
      <c r="B90" s="35" t="s">
        <v>549</v>
      </c>
      <c r="C90" s="35" t="s">
        <v>98</v>
      </c>
      <c r="D90" s="35" t="s">
        <v>115</v>
      </c>
      <c r="E90" s="35" t="s">
        <v>135</v>
      </c>
      <c r="F90" s="35" t="s">
        <v>101</v>
      </c>
      <c r="G90" s="37">
        <f>G91+G93</f>
        <v>202.10000000000002</v>
      </c>
      <c r="H90" s="37">
        <f>H91+H93</f>
        <v>202</v>
      </c>
      <c r="I90" s="37">
        <f>I91+I93</f>
        <v>208.6</v>
      </c>
    </row>
    <row r="91" spans="1:9" ht="64.5" x14ac:dyDescent="0.25">
      <c r="A91" s="38" t="s">
        <v>110</v>
      </c>
      <c r="B91" s="35" t="s">
        <v>549</v>
      </c>
      <c r="C91" s="35" t="s">
        <v>98</v>
      </c>
      <c r="D91" s="35" t="s">
        <v>115</v>
      </c>
      <c r="E91" s="35" t="s">
        <v>135</v>
      </c>
      <c r="F91" s="35" t="s">
        <v>111</v>
      </c>
      <c r="G91" s="37">
        <f>G92</f>
        <v>191.8</v>
      </c>
      <c r="H91" s="37">
        <f>H92</f>
        <v>191.7</v>
      </c>
      <c r="I91" s="37">
        <f>I92</f>
        <v>198.29999999999998</v>
      </c>
    </row>
    <row r="92" spans="1:9" ht="30" customHeight="1" x14ac:dyDescent="0.25">
      <c r="A92" s="38" t="s">
        <v>112</v>
      </c>
      <c r="B92" s="35" t="s">
        <v>549</v>
      </c>
      <c r="C92" s="35" t="s">
        <v>98</v>
      </c>
      <c r="D92" s="35" t="s">
        <v>115</v>
      </c>
      <c r="E92" s="35" t="s">
        <v>135</v>
      </c>
      <c r="F92" s="35" t="s">
        <v>113</v>
      </c>
      <c r="G92" s="37">
        <f>174.7+7.9+2.3+0.6+6.3</f>
        <v>191.8</v>
      </c>
      <c r="H92" s="37">
        <f>174.7+7.9+2.3+0.6+6.2</f>
        <v>191.7</v>
      </c>
      <c r="I92" s="37">
        <f>174.7+7.9+2.3+0.6+6.2+6.6</f>
        <v>198.29999999999998</v>
      </c>
    </row>
    <row r="93" spans="1:9" ht="33.75" customHeight="1" x14ac:dyDescent="0.25">
      <c r="A93" s="38" t="s">
        <v>120</v>
      </c>
      <c r="B93" s="35" t="s">
        <v>549</v>
      </c>
      <c r="C93" s="35" t="s">
        <v>98</v>
      </c>
      <c r="D93" s="35" t="s">
        <v>115</v>
      </c>
      <c r="E93" s="35" t="s">
        <v>135</v>
      </c>
      <c r="F93" s="35" t="s">
        <v>121</v>
      </c>
      <c r="G93" s="37">
        <f>G94</f>
        <v>10.3</v>
      </c>
      <c r="H93" s="37">
        <f>H94</f>
        <v>10.3</v>
      </c>
      <c r="I93" s="37">
        <f>I94</f>
        <v>10.3</v>
      </c>
    </row>
    <row r="94" spans="1:9" ht="26.25" x14ac:dyDescent="0.25">
      <c r="A94" s="38" t="s">
        <v>122</v>
      </c>
      <c r="B94" s="35" t="s">
        <v>549</v>
      </c>
      <c r="C94" s="35" t="s">
        <v>98</v>
      </c>
      <c r="D94" s="35" t="s">
        <v>115</v>
      </c>
      <c r="E94" s="35" t="s">
        <v>135</v>
      </c>
      <c r="F94" s="35" t="s">
        <v>123</v>
      </c>
      <c r="G94" s="37">
        <f>30.2-9.7-10.2</f>
        <v>10.3</v>
      </c>
      <c r="H94" s="37">
        <f>30.2-9.7-10.2</f>
        <v>10.3</v>
      </c>
      <c r="I94" s="37">
        <f>30.2-9.7-10.2</f>
        <v>10.3</v>
      </c>
    </row>
    <row r="95" spans="1:9" ht="39" x14ac:dyDescent="0.25">
      <c r="A95" s="38" t="s">
        <v>136</v>
      </c>
      <c r="B95" s="35" t="s">
        <v>549</v>
      </c>
      <c r="C95" s="35" t="s">
        <v>98</v>
      </c>
      <c r="D95" s="35" t="s">
        <v>115</v>
      </c>
      <c r="E95" s="35" t="s">
        <v>137</v>
      </c>
      <c r="F95" s="35" t="s">
        <v>101</v>
      </c>
      <c r="G95" s="37">
        <f>G96+G98</f>
        <v>641.69999999999993</v>
      </c>
      <c r="H95" s="37">
        <f>H96+H98</f>
        <v>641.69999999999993</v>
      </c>
      <c r="I95" s="58">
        <f>I96+I98</f>
        <v>661.3</v>
      </c>
    </row>
    <row r="96" spans="1:9" ht="72.75" customHeight="1" x14ac:dyDescent="0.25">
      <c r="A96" s="38" t="s">
        <v>110</v>
      </c>
      <c r="B96" s="35" t="s">
        <v>549</v>
      </c>
      <c r="C96" s="35" t="s">
        <v>98</v>
      </c>
      <c r="D96" s="35" t="s">
        <v>115</v>
      </c>
      <c r="E96" s="35" t="s">
        <v>137</v>
      </c>
      <c r="F96" s="35" t="s">
        <v>111</v>
      </c>
      <c r="G96" s="37">
        <f>G97</f>
        <v>625.29999999999995</v>
      </c>
      <c r="H96" s="37">
        <f>H97</f>
        <v>625.29999999999995</v>
      </c>
      <c r="I96" s="37">
        <f>I97</f>
        <v>644.9</v>
      </c>
    </row>
    <row r="97" spans="1:9" ht="30" customHeight="1" x14ac:dyDescent="0.25">
      <c r="A97" s="38" t="s">
        <v>112</v>
      </c>
      <c r="B97" s="35" t="s">
        <v>549</v>
      </c>
      <c r="C97" s="35" t="s">
        <v>98</v>
      </c>
      <c r="D97" s="35" t="s">
        <v>115</v>
      </c>
      <c r="E97" s="35" t="s">
        <v>137</v>
      </c>
      <c r="F97" s="35" t="s">
        <v>113</v>
      </c>
      <c r="G97" s="37">
        <f>585.5+4.5+14.9+1.6+18.8</f>
        <v>625.29999999999995</v>
      </c>
      <c r="H97" s="37">
        <f>585.5+4.5+14.9+1.6+18.8</f>
        <v>625.29999999999995</v>
      </c>
      <c r="I97" s="37">
        <f>585.5+4.5+14.9+1.6+18.8+19.6</f>
        <v>644.9</v>
      </c>
    </row>
    <row r="98" spans="1:9" ht="29.25" customHeight="1" x14ac:dyDescent="0.25">
      <c r="A98" s="38" t="s">
        <v>120</v>
      </c>
      <c r="B98" s="35" t="s">
        <v>549</v>
      </c>
      <c r="C98" s="35" t="s">
        <v>98</v>
      </c>
      <c r="D98" s="35" t="s">
        <v>115</v>
      </c>
      <c r="E98" s="35" t="s">
        <v>137</v>
      </c>
      <c r="F98" s="35" t="s">
        <v>121</v>
      </c>
      <c r="G98" s="37">
        <f>G99</f>
        <v>16.400000000000006</v>
      </c>
      <c r="H98" s="37">
        <f>H99</f>
        <v>16.400000000000006</v>
      </c>
      <c r="I98" s="37">
        <f>I99</f>
        <v>16.400000000000006</v>
      </c>
    </row>
    <row r="99" spans="1:9" ht="30.75" customHeight="1" x14ac:dyDescent="0.25">
      <c r="A99" s="38" t="s">
        <v>122</v>
      </c>
      <c r="B99" s="35" t="s">
        <v>549</v>
      </c>
      <c r="C99" s="35" t="s">
        <v>98</v>
      </c>
      <c r="D99" s="35" t="s">
        <v>115</v>
      </c>
      <c r="E99" s="35" t="s">
        <v>137</v>
      </c>
      <c r="F99" s="35" t="s">
        <v>123</v>
      </c>
      <c r="G99" s="37">
        <f>64.7-28.9+4.9-4.9-19.4</f>
        <v>16.400000000000006</v>
      </c>
      <c r="H99" s="37">
        <f>64.7-28.9+4.9-4.9-19.4</f>
        <v>16.400000000000006</v>
      </c>
      <c r="I99" s="37">
        <f>64.7-28.9+4.9-4.9-19.4</f>
        <v>16.400000000000006</v>
      </c>
    </row>
    <row r="100" spans="1:9" ht="90" x14ac:dyDescent="0.25">
      <c r="A100" s="38" t="s">
        <v>138</v>
      </c>
      <c r="B100" s="35" t="s">
        <v>549</v>
      </c>
      <c r="C100" s="35" t="s">
        <v>98</v>
      </c>
      <c r="D100" s="35" t="s">
        <v>115</v>
      </c>
      <c r="E100" s="35" t="s">
        <v>139</v>
      </c>
      <c r="F100" s="35" t="s">
        <v>101</v>
      </c>
      <c r="G100" s="37">
        <f t="shared" ref="G100:I101" si="6">G101</f>
        <v>191.8</v>
      </c>
      <c r="H100" s="37">
        <f t="shared" si="6"/>
        <v>191.8</v>
      </c>
      <c r="I100" s="37">
        <f t="shared" si="6"/>
        <v>198.4</v>
      </c>
    </row>
    <row r="101" spans="1:9" ht="69.75" customHeight="1" x14ac:dyDescent="0.25">
      <c r="A101" s="38" t="s">
        <v>110</v>
      </c>
      <c r="B101" s="35" t="s">
        <v>549</v>
      </c>
      <c r="C101" s="35" t="s">
        <v>98</v>
      </c>
      <c r="D101" s="35" t="s">
        <v>115</v>
      </c>
      <c r="E101" s="35" t="s">
        <v>139</v>
      </c>
      <c r="F101" s="35" t="s">
        <v>111</v>
      </c>
      <c r="G101" s="37">
        <f t="shared" si="6"/>
        <v>191.8</v>
      </c>
      <c r="H101" s="37">
        <f t="shared" si="6"/>
        <v>191.8</v>
      </c>
      <c r="I101" s="37">
        <f t="shared" si="6"/>
        <v>198.4</v>
      </c>
    </row>
    <row r="102" spans="1:9" ht="29.25" customHeight="1" x14ac:dyDescent="0.25">
      <c r="A102" s="38" t="s">
        <v>112</v>
      </c>
      <c r="B102" s="35" t="s">
        <v>549</v>
      </c>
      <c r="C102" s="35" t="s">
        <v>98</v>
      </c>
      <c r="D102" s="35" t="s">
        <v>115</v>
      </c>
      <c r="E102" s="35" t="s">
        <v>139</v>
      </c>
      <c r="F102" s="35" t="s">
        <v>113</v>
      </c>
      <c r="G102" s="37">
        <f>185.5+6.3</f>
        <v>191.8</v>
      </c>
      <c r="H102" s="37">
        <v>191.8</v>
      </c>
      <c r="I102" s="37">
        <v>198.4</v>
      </c>
    </row>
    <row r="103" spans="1:9" ht="77.25" hidden="1" x14ac:dyDescent="0.25">
      <c r="A103" s="38" t="s">
        <v>140</v>
      </c>
      <c r="B103" s="35"/>
      <c r="C103" s="35" t="s">
        <v>98</v>
      </c>
      <c r="D103" s="35" t="s">
        <v>115</v>
      </c>
      <c r="E103" s="35" t="s">
        <v>141</v>
      </c>
      <c r="F103" s="35" t="s">
        <v>101</v>
      </c>
      <c r="G103" s="37">
        <f>G104</f>
        <v>0</v>
      </c>
    </row>
    <row r="104" spans="1:9" ht="26.25" hidden="1" x14ac:dyDescent="0.25">
      <c r="A104" s="38" t="s">
        <v>120</v>
      </c>
      <c r="B104" s="35" t="s">
        <v>549</v>
      </c>
      <c r="C104" s="35" t="s">
        <v>98</v>
      </c>
      <c r="D104" s="35" t="s">
        <v>115</v>
      </c>
      <c r="E104" s="35" t="s">
        <v>141</v>
      </c>
      <c r="F104" s="35" t="s">
        <v>121</v>
      </c>
      <c r="G104" s="37">
        <f>G105</f>
        <v>0</v>
      </c>
    </row>
    <row r="105" spans="1:9" ht="26.25" hidden="1" x14ac:dyDescent="0.25">
      <c r="A105" s="38" t="s">
        <v>122</v>
      </c>
      <c r="B105" s="35" t="s">
        <v>549</v>
      </c>
      <c r="C105" s="35" t="s">
        <v>98</v>
      </c>
      <c r="D105" s="35" t="s">
        <v>115</v>
      </c>
      <c r="E105" s="35" t="s">
        <v>141</v>
      </c>
      <c r="F105" s="35" t="s">
        <v>123</v>
      </c>
      <c r="G105" s="37">
        <v>0</v>
      </c>
    </row>
    <row r="106" spans="1:9" ht="78" customHeight="1" x14ac:dyDescent="0.25">
      <c r="A106" s="38" t="s">
        <v>142</v>
      </c>
      <c r="B106" s="35" t="s">
        <v>549</v>
      </c>
      <c r="C106" s="35" t="s">
        <v>98</v>
      </c>
      <c r="D106" s="35" t="s">
        <v>115</v>
      </c>
      <c r="E106" s="35" t="s">
        <v>143</v>
      </c>
      <c r="F106" s="35" t="s">
        <v>101</v>
      </c>
      <c r="G106" s="37">
        <f>G107+G109</f>
        <v>20.5</v>
      </c>
      <c r="H106" s="37">
        <f>H107+H109</f>
        <v>20.5</v>
      </c>
      <c r="I106" s="37">
        <f>I107+I109</f>
        <v>21</v>
      </c>
    </row>
    <row r="107" spans="1:9" ht="69" customHeight="1" x14ac:dyDescent="0.25">
      <c r="A107" s="38" t="s">
        <v>110</v>
      </c>
      <c r="B107" s="35" t="s">
        <v>549</v>
      </c>
      <c r="C107" s="35" t="s">
        <v>98</v>
      </c>
      <c r="D107" s="35" t="s">
        <v>115</v>
      </c>
      <c r="E107" s="35" t="s">
        <v>143</v>
      </c>
      <c r="F107" s="35" t="s">
        <v>111</v>
      </c>
      <c r="G107" s="37">
        <f>G108</f>
        <v>14.4</v>
      </c>
      <c r="H107" s="37">
        <f>H108</f>
        <v>14.4</v>
      </c>
      <c r="I107" s="37">
        <f>I108</f>
        <v>14.9</v>
      </c>
    </row>
    <row r="108" spans="1:9" ht="29.25" customHeight="1" x14ac:dyDescent="0.25">
      <c r="A108" s="38" t="s">
        <v>112</v>
      </c>
      <c r="B108" s="35" t="s">
        <v>549</v>
      </c>
      <c r="C108" s="35" t="s">
        <v>98</v>
      </c>
      <c r="D108" s="35" t="s">
        <v>115</v>
      </c>
      <c r="E108" s="35" t="s">
        <v>143</v>
      </c>
      <c r="F108" s="35" t="s">
        <v>113</v>
      </c>
      <c r="G108" s="37">
        <v>14.4</v>
      </c>
      <c r="H108" s="37">
        <v>14.4</v>
      </c>
      <c r="I108" s="37">
        <v>14.9</v>
      </c>
    </row>
    <row r="109" spans="1:9" ht="30" customHeight="1" x14ac:dyDescent="0.25">
      <c r="A109" s="38" t="s">
        <v>120</v>
      </c>
      <c r="B109" s="35" t="s">
        <v>549</v>
      </c>
      <c r="C109" s="35" t="s">
        <v>98</v>
      </c>
      <c r="D109" s="35" t="s">
        <v>115</v>
      </c>
      <c r="E109" s="35" t="s">
        <v>143</v>
      </c>
      <c r="F109" s="35" t="s">
        <v>121</v>
      </c>
      <c r="G109" s="37">
        <f>G110</f>
        <v>6.1</v>
      </c>
      <c r="H109" s="37">
        <f>H110</f>
        <v>6.1</v>
      </c>
      <c r="I109" s="37">
        <f>I110</f>
        <v>6.1</v>
      </c>
    </row>
    <row r="110" spans="1:9" ht="27" customHeight="1" x14ac:dyDescent="0.25">
      <c r="A110" s="38" t="s">
        <v>122</v>
      </c>
      <c r="B110" s="35" t="s">
        <v>549</v>
      </c>
      <c r="C110" s="35" t="s">
        <v>98</v>
      </c>
      <c r="D110" s="35" t="s">
        <v>115</v>
      </c>
      <c r="E110" s="35" t="s">
        <v>143</v>
      </c>
      <c r="F110" s="35" t="s">
        <v>123</v>
      </c>
      <c r="G110" s="37">
        <f>7.5-1.9+0.5</f>
        <v>6.1</v>
      </c>
      <c r="H110" s="37">
        <f>7.5-1.9+0.5</f>
        <v>6.1</v>
      </c>
      <c r="I110" s="37">
        <v>6.1</v>
      </c>
    </row>
    <row r="111" spans="1:9" ht="19.5" hidden="1" customHeight="1" x14ac:dyDescent="0.25">
      <c r="A111" s="38" t="s">
        <v>144</v>
      </c>
      <c r="B111" s="35" t="s">
        <v>549</v>
      </c>
      <c r="C111" s="35" t="s">
        <v>98</v>
      </c>
      <c r="D111" s="35" t="s">
        <v>145</v>
      </c>
      <c r="E111" s="35" t="s">
        <v>146</v>
      </c>
      <c r="F111" s="35" t="s">
        <v>101</v>
      </c>
      <c r="G111" s="37">
        <f>G112</f>
        <v>0</v>
      </c>
    </row>
    <row r="112" spans="1:9" ht="42.75" hidden="1" customHeight="1" x14ac:dyDescent="0.25">
      <c r="A112" s="38" t="s">
        <v>147</v>
      </c>
      <c r="B112" s="35" t="s">
        <v>549</v>
      </c>
      <c r="C112" s="35" t="s">
        <v>98</v>
      </c>
      <c r="D112" s="35" t="s">
        <v>145</v>
      </c>
      <c r="E112" s="35" t="s">
        <v>148</v>
      </c>
      <c r="F112" s="35" t="s">
        <v>101</v>
      </c>
      <c r="G112" s="37">
        <f>G113</f>
        <v>0</v>
      </c>
    </row>
    <row r="113" spans="1:9" ht="27" hidden="1" customHeight="1" x14ac:dyDescent="0.25">
      <c r="A113" s="38" t="s">
        <v>149</v>
      </c>
      <c r="B113" s="35" t="s">
        <v>549</v>
      </c>
      <c r="C113" s="35" t="s">
        <v>98</v>
      </c>
      <c r="D113" s="35" t="s">
        <v>145</v>
      </c>
      <c r="E113" s="35" t="s">
        <v>148</v>
      </c>
      <c r="F113" s="35" t="s">
        <v>121</v>
      </c>
      <c r="G113" s="37">
        <f>G114</f>
        <v>0</v>
      </c>
    </row>
    <row r="114" spans="1:9" ht="27" hidden="1" customHeight="1" x14ac:dyDescent="0.25">
      <c r="A114" s="38" t="s">
        <v>122</v>
      </c>
      <c r="B114" s="35" t="s">
        <v>549</v>
      </c>
      <c r="C114" s="35" t="s">
        <v>98</v>
      </c>
      <c r="D114" s="35" t="s">
        <v>145</v>
      </c>
      <c r="E114" s="35" t="s">
        <v>148</v>
      </c>
      <c r="F114" s="35" t="s">
        <v>123</v>
      </c>
      <c r="G114" s="37">
        <v>0</v>
      </c>
    </row>
    <row r="115" spans="1:9" ht="40.5" customHeight="1" x14ac:dyDescent="0.25">
      <c r="A115" s="38" t="s">
        <v>150</v>
      </c>
      <c r="B115" s="35" t="s">
        <v>549</v>
      </c>
      <c r="C115" s="35" t="s">
        <v>98</v>
      </c>
      <c r="D115" s="35" t="s">
        <v>115</v>
      </c>
      <c r="E115" s="35" t="s">
        <v>151</v>
      </c>
      <c r="F115" s="35" t="s">
        <v>101</v>
      </c>
      <c r="G115" s="37">
        <f t="shared" ref="G115:I116" si="7">G116</f>
        <v>0.7</v>
      </c>
      <c r="H115" s="37">
        <f t="shared" si="7"/>
        <v>0.7</v>
      </c>
      <c r="I115" s="37">
        <f t="shared" si="7"/>
        <v>0.7</v>
      </c>
    </row>
    <row r="116" spans="1:9" ht="67.5" customHeight="1" x14ac:dyDescent="0.25">
      <c r="A116" s="38" t="s">
        <v>110</v>
      </c>
      <c r="B116" s="35" t="s">
        <v>549</v>
      </c>
      <c r="C116" s="35" t="s">
        <v>98</v>
      </c>
      <c r="D116" s="35" t="s">
        <v>115</v>
      </c>
      <c r="E116" s="35" t="s">
        <v>151</v>
      </c>
      <c r="F116" s="35" t="s">
        <v>111</v>
      </c>
      <c r="G116" s="37">
        <f t="shared" si="7"/>
        <v>0.7</v>
      </c>
      <c r="H116" s="37">
        <f t="shared" si="7"/>
        <v>0.7</v>
      </c>
      <c r="I116" s="37">
        <f t="shared" si="7"/>
        <v>0.7</v>
      </c>
    </row>
    <row r="117" spans="1:9" ht="27" customHeight="1" x14ac:dyDescent="0.25">
      <c r="A117" s="38" t="s">
        <v>112</v>
      </c>
      <c r="B117" s="35" t="s">
        <v>549</v>
      </c>
      <c r="C117" s="35" t="s">
        <v>98</v>
      </c>
      <c r="D117" s="35" t="s">
        <v>115</v>
      </c>
      <c r="E117" s="35" t="s">
        <v>151</v>
      </c>
      <c r="F117" s="35" t="s">
        <v>113</v>
      </c>
      <c r="G117" s="37">
        <v>0.7</v>
      </c>
      <c r="H117" s="37">
        <v>0.7</v>
      </c>
      <c r="I117" s="37">
        <v>0.7</v>
      </c>
    </row>
    <row r="118" spans="1:9" ht="19.5" customHeight="1" x14ac:dyDescent="0.25">
      <c r="A118" s="38" t="s">
        <v>144</v>
      </c>
      <c r="B118" s="35" t="s">
        <v>549</v>
      </c>
      <c r="C118" s="35" t="s">
        <v>98</v>
      </c>
      <c r="D118" s="35" t="s">
        <v>145</v>
      </c>
      <c r="E118" s="35" t="s">
        <v>100</v>
      </c>
      <c r="F118" s="35" t="s">
        <v>101</v>
      </c>
      <c r="G118" s="37">
        <f>G119</f>
        <v>0.3</v>
      </c>
      <c r="H118" s="83">
        <v>0</v>
      </c>
      <c r="I118" s="83">
        <v>0</v>
      </c>
    </row>
    <row r="119" spans="1:9" ht="27" customHeight="1" x14ac:dyDescent="0.25">
      <c r="A119" s="38" t="s">
        <v>104</v>
      </c>
      <c r="B119" s="35" t="s">
        <v>549</v>
      </c>
      <c r="C119" s="35" t="s">
        <v>98</v>
      </c>
      <c r="D119" s="35" t="s">
        <v>145</v>
      </c>
      <c r="E119" s="35" t="s">
        <v>105</v>
      </c>
      <c r="F119" s="35" t="s">
        <v>101</v>
      </c>
      <c r="G119" s="37">
        <f>G120</f>
        <v>0.3</v>
      </c>
      <c r="H119" s="83">
        <v>0</v>
      </c>
      <c r="I119" s="83">
        <v>0</v>
      </c>
    </row>
    <row r="120" spans="1:9" ht="30" customHeight="1" x14ac:dyDescent="0.25">
      <c r="A120" s="38" t="s">
        <v>106</v>
      </c>
      <c r="B120" s="35" t="s">
        <v>549</v>
      </c>
      <c r="C120" s="35" t="s">
        <v>98</v>
      </c>
      <c r="D120" s="35" t="s">
        <v>145</v>
      </c>
      <c r="E120" s="35" t="s">
        <v>107</v>
      </c>
      <c r="F120" s="35" t="s">
        <v>101</v>
      </c>
      <c r="G120" s="37">
        <f>G121</f>
        <v>0.3</v>
      </c>
      <c r="H120" s="83">
        <v>0</v>
      </c>
      <c r="I120" s="83">
        <v>0</v>
      </c>
    </row>
    <row r="121" spans="1:9" ht="41.25" customHeight="1" x14ac:dyDescent="0.25">
      <c r="A121" s="38" t="s">
        <v>147</v>
      </c>
      <c r="B121" s="35" t="s">
        <v>549</v>
      </c>
      <c r="C121" s="35" t="s">
        <v>98</v>
      </c>
      <c r="D121" s="35" t="s">
        <v>145</v>
      </c>
      <c r="E121" s="35" t="s">
        <v>152</v>
      </c>
      <c r="F121" s="35" t="s">
        <v>101</v>
      </c>
      <c r="G121" s="37">
        <f>G122</f>
        <v>0.3</v>
      </c>
      <c r="H121" s="83">
        <v>0</v>
      </c>
      <c r="I121" s="83">
        <v>0</v>
      </c>
    </row>
    <row r="122" spans="1:9" ht="27" customHeight="1" x14ac:dyDescent="0.25">
      <c r="A122" s="38" t="s">
        <v>120</v>
      </c>
      <c r="B122" s="35" t="s">
        <v>549</v>
      </c>
      <c r="C122" s="35" t="s">
        <v>98</v>
      </c>
      <c r="D122" s="35" t="s">
        <v>145</v>
      </c>
      <c r="E122" s="35" t="s">
        <v>152</v>
      </c>
      <c r="F122" s="35" t="s">
        <v>121</v>
      </c>
      <c r="G122" s="37">
        <f>G123</f>
        <v>0.3</v>
      </c>
      <c r="H122" s="83">
        <v>0</v>
      </c>
      <c r="I122" s="83">
        <v>0</v>
      </c>
    </row>
    <row r="123" spans="1:9" ht="27" customHeight="1" x14ac:dyDescent="0.25">
      <c r="A123" s="38" t="s">
        <v>122</v>
      </c>
      <c r="B123" s="35" t="s">
        <v>549</v>
      </c>
      <c r="C123" s="35" t="s">
        <v>98</v>
      </c>
      <c r="D123" s="35" t="s">
        <v>145</v>
      </c>
      <c r="E123" s="35" t="s">
        <v>152</v>
      </c>
      <c r="F123" s="35" t="s">
        <v>123</v>
      </c>
      <c r="G123" s="37">
        <v>0.3</v>
      </c>
      <c r="H123" s="83">
        <v>0</v>
      </c>
      <c r="I123" s="83">
        <v>0</v>
      </c>
    </row>
    <row r="124" spans="1:9" ht="27" hidden="1" customHeight="1" x14ac:dyDescent="0.25">
      <c r="A124" s="38" t="s">
        <v>157</v>
      </c>
      <c r="B124" s="35" t="s">
        <v>549</v>
      </c>
      <c r="C124" s="35" t="s">
        <v>98</v>
      </c>
      <c r="D124" s="35" t="s">
        <v>158</v>
      </c>
      <c r="E124" s="35" t="s">
        <v>100</v>
      </c>
      <c r="F124" s="35" t="s">
        <v>101</v>
      </c>
      <c r="G124" s="37">
        <f>G125</f>
        <v>0</v>
      </c>
    </row>
    <row r="125" spans="1:9" ht="27" hidden="1" customHeight="1" x14ac:dyDescent="0.25">
      <c r="A125" s="38" t="s">
        <v>159</v>
      </c>
      <c r="B125" s="35" t="s">
        <v>549</v>
      </c>
      <c r="C125" s="35" t="s">
        <v>98</v>
      </c>
      <c r="D125" s="35" t="s">
        <v>158</v>
      </c>
      <c r="E125" s="35" t="s">
        <v>160</v>
      </c>
      <c r="F125" s="35" t="s">
        <v>101</v>
      </c>
      <c r="G125" s="37">
        <f>G126</f>
        <v>0</v>
      </c>
    </row>
    <row r="126" spans="1:9" ht="27" hidden="1" customHeight="1" x14ac:dyDescent="0.25">
      <c r="A126" s="38" t="s">
        <v>161</v>
      </c>
      <c r="B126" s="35" t="s">
        <v>549</v>
      </c>
      <c r="C126" s="35" t="s">
        <v>98</v>
      </c>
      <c r="D126" s="35" t="s">
        <v>158</v>
      </c>
      <c r="E126" s="35" t="s">
        <v>162</v>
      </c>
      <c r="F126" s="35" t="s">
        <v>101</v>
      </c>
      <c r="G126" s="37">
        <f>G127</f>
        <v>0</v>
      </c>
    </row>
    <row r="127" spans="1:9" ht="27" hidden="1" customHeight="1" x14ac:dyDescent="0.25">
      <c r="A127" s="38" t="s">
        <v>120</v>
      </c>
      <c r="B127" s="35" t="s">
        <v>549</v>
      </c>
      <c r="C127" s="35" t="s">
        <v>98</v>
      </c>
      <c r="D127" s="35" t="s">
        <v>158</v>
      </c>
      <c r="E127" s="35" t="s">
        <v>162</v>
      </c>
      <c r="F127" s="35" t="s">
        <v>121</v>
      </c>
      <c r="G127" s="37">
        <f>G128</f>
        <v>0</v>
      </c>
    </row>
    <row r="128" spans="1:9" ht="27" hidden="1" customHeight="1" x14ac:dyDescent="0.25">
      <c r="A128" s="38" t="s">
        <v>122</v>
      </c>
      <c r="B128" s="35" t="s">
        <v>549</v>
      </c>
      <c r="C128" s="35" t="s">
        <v>98</v>
      </c>
      <c r="D128" s="35" t="s">
        <v>158</v>
      </c>
      <c r="E128" s="35" t="s">
        <v>162</v>
      </c>
      <c r="F128" s="35" t="s">
        <v>123</v>
      </c>
      <c r="G128" s="37">
        <v>0</v>
      </c>
    </row>
    <row r="129" spans="1:11" ht="15" x14ac:dyDescent="0.25">
      <c r="A129" s="38" t="s">
        <v>173</v>
      </c>
      <c r="B129" s="35" t="s">
        <v>549</v>
      </c>
      <c r="C129" s="35" t="s">
        <v>98</v>
      </c>
      <c r="D129" s="35" t="s">
        <v>174</v>
      </c>
      <c r="E129" s="35" t="s">
        <v>100</v>
      </c>
      <c r="F129" s="35" t="s">
        <v>101</v>
      </c>
      <c r="G129" s="37">
        <f>G140+G167+G193+G213+G187+G130+G209+G135+G177</f>
        <v>15184.300000000001</v>
      </c>
      <c r="H129" s="37">
        <f t="shared" ref="H129:I129" si="8">H140+H167+H193+H213+H187+H130+H209+H135+H177</f>
        <v>11629.000000000002</v>
      </c>
      <c r="I129" s="37">
        <f t="shared" si="8"/>
        <v>11770.300000000001</v>
      </c>
    </row>
    <row r="130" spans="1:11" ht="26.25" hidden="1" x14ac:dyDescent="0.25">
      <c r="A130" s="38" t="s">
        <v>175</v>
      </c>
      <c r="B130" s="35" t="s">
        <v>549</v>
      </c>
      <c r="C130" s="35" t="s">
        <v>98</v>
      </c>
      <c r="D130" s="35" t="s">
        <v>174</v>
      </c>
      <c r="E130" s="35" t="s">
        <v>176</v>
      </c>
      <c r="F130" s="35" t="s">
        <v>101</v>
      </c>
      <c r="G130" s="37">
        <f>G131</f>
        <v>0</v>
      </c>
    </row>
    <row r="131" spans="1:11" ht="26.25" hidden="1" x14ac:dyDescent="0.25">
      <c r="A131" s="38" t="s">
        <v>177</v>
      </c>
      <c r="B131" s="35" t="s">
        <v>549</v>
      </c>
      <c r="C131" s="35" t="s">
        <v>98</v>
      </c>
      <c r="D131" s="35" t="s">
        <v>174</v>
      </c>
      <c r="E131" s="35" t="s">
        <v>178</v>
      </c>
      <c r="F131" s="35" t="s">
        <v>101</v>
      </c>
      <c r="G131" s="37">
        <f>G132</f>
        <v>0</v>
      </c>
    </row>
    <row r="132" spans="1:11" ht="15" hidden="1" x14ac:dyDescent="0.25">
      <c r="A132" s="38" t="s">
        <v>179</v>
      </c>
      <c r="B132" s="35" t="s">
        <v>549</v>
      </c>
      <c r="C132" s="35" t="s">
        <v>98</v>
      </c>
      <c r="D132" s="35" t="s">
        <v>174</v>
      </c>
      <c r="E132" s="35" t="s">
        <v>180</v>
      </c>
      <c r="F132" s="35" t="s">
        <v>101</v>
      </c>
      <c r="G132" s="37">
        <f>G133</f>
        <v>0</v>
      </c>
    </row>
    <row r="133" spans="1:11" ht="26.25" hidden="1" x14ac:dyDescent="0.25">
      <c r="A133" s="38" t="s">
        <v>120</v>
      </c>
      <c r="B133" s="35" t="s">
        <v>549</v>
      </c>
      <c r="C133" s="35" t="s">
        <v>98</v>
      </c>
      <c r="D133" s="35" t="s">
        <v>174</v>
      </c>
      <c r="E133" s="35" t="s">
        <v>180</v>
      </c>
      <c r="F133" s="35" t="s">
        <v>121</v>
      </c>
      <c r="G133" s="37">
        <f>G134</f>
        <v>0</v>
      </c>
    </row>
    <row r="134" spans="1:11" ht="26.25" hidden="1" x14ac:dyDescent="0.25">
      <c r="A134" s="38" t="s">
        <v>122</v>
      </c>
      <c r="B134" s="35" t="s">
        <v>549</v>
      </c>
      <c r="C134" s="35" t="s">
        <v>98</v>
      </c>
      <c r="D134" s="35" t="s">
        <v>174</v>
      </c>
      <c r="E134" s="35" t="s">
        <v>180</v>
      </c>
      <c r="F134" s="35" t="s">
        <v>123</v>
      </c>
      <c r="G134" s="37">
        <v>0</v>
      </c>
    </row>
    <row r="135" spans="1:11" ht="26.25" x14ac:dyDescent="0.25">
      <c r="A135" s="38" t="s">
        <v>175</v>
      </c>
      <c r="B135" s="35" t="s">
        <v>549</v>
      </c>
      <c r="C135" s="35" t="s">
        <v>98</v>
      </c>
      <c r="D135" s="35" t="s">
        <v>174</v>
      </c>
      <c r="E135" s="35" t="s">
        <v>176</v>
      </c>
      <c r="F135" s="35" t="s">
        <v>101</v>
      </c>
      <c r="G135" s="37">
        <f>G136</f>
        <v>62.7</v>
      </c>
      <c r="H135" s="37">
        <f t="shared" ref="H135:I135" si="9">H136</f>
        <v>0</v>
      </c>
      <c r="I135" s="37">
        <f t="shared" si="9"/>
        <v>0</v>
      </c>
    </row>
    <row r="136" spans="1:11" ht="26.25" x14ac:dyDescent="0.25">
      <c r="A136" s="38" t="s">
        <v>177</v>
      </c>
      <c r="B136" s="35" t="s">
        <v>549</v>
      </c>
      <c r="C136" s="35" t="s">
        <v>98</v>
      </c>
      <c r="D136" s="35" t="s">
        <v>174</v>
      </c>
      <c r="E136" s="35" t="s">
        <v>178</v>
      </c>
      <c r="F136" s="35" t="s">
        <v>101</v>
      </c>
      <c r="G136" s="37">
        <f>G137</f>
        <v>62.7</v>
      </c>
      <c r="H136" s="37">
        <f t="shared" ref="H136:I136" si="10">H137</f>
        <v>0</v>
      </c>
      <c r="I136" s="37">
        <f t="shared" si="10"/>
        <v>0</v>
      </c>
    </row>
    <row r="137" spans="1:11" ht="15" x14ac:dyDescent="0.25">
      <c r="A137" s="38" t="s">
        <v>179</v>
      </c>
      <c r="B137" s="35" t="s">
        <v>549</v>
      </c>
      <c r="C137" s="35" t="s">
        <v>98</v>
      </c>
      <c r="D137" s="35" t="s">
        <v>174</v>
      </c>
      <c r="E137" s="35" t="s">
        <v>180</v>
      </c>
      <c r="F137" s="35" t="s">
        <v>101</v>
      </c>
      <c r="G137" s="37">
        <f>G138</f>
        <v>62.7</v>
      </c>
      <c r="H137" s="37">
        <f t="shared" ref="H137:I137" si="11">H138</f>
        <v>0</v>
      </c>
      <c r="I137" s="37">
        <f t="shared" si="11"/>
        <v>0</v>
      </c>
    </row>
    <row r="138" spans="1:11" ht="26.25" x14ac:dyDescent="0.25">
      <c r="A138" s="38" t="s">
        <v>120</v>
      </c>
      <c r="B138" s="35" t="s">
        <v>549</v>
      </c>
      <c r="C138" s="35" t="s">
        <v>98</v>
      </c>
      <c r="D138" s="35" t="s">
        <v>174</v>
      </c>
      <c r="E138" s="35" t="s">
        <v>180</v>
      </c>
      <c r="F138" s="35" t="s">
        <v>121</v>
      </c>
      <c r="G138" s="37">
        <f>G139</f>
        <v>62.7</v>
      </c>
      <c r="H138" s="37">
        <f t="shared" ref="H138:I138" si="12">H139</f>
        <v>0</v>
      </c>
      <c r="I138" s="37">
        <f t="shared" si="12"/>
        <v>0</v>
      </c>
    </row>
    <row r="139" spans="1:11" ht="26.25" x14ac:dyDescent="0.25">
      <c r="A139" s="38" t="s">
        <v>122</v>
      </c>
      <c r="B139" s="35" t="s">
        <v>549</v>
      </c>
      <c r="C139" s="35" t="s">
        <v>98</v>
      </c>
      <c r="D139" s="35" t="s">
        <v>174</v>
      </c>
      <c r="E139" s="35" t="s">
        <v>180</v>
      </c>
      <c r="F139" s="35" t="s">
        <v>123</v>
      </c>
      <c r="G139" s="37">
        <f>99-36.3</f>
        <v>62.7</v>
      </c>
      <c r="H139" s="83">
        <v>0</v>
      </c>
      <c r="I139" s="83">
        <v>0</v>
      </c>
    </row>
    <row r="140" spans="1:11" ht="44.25" customHeight="1" x14ac:dyDescent="0.25">
      <c r="A140" s="38" t="s">
        <v>181</v>
      </c>
      <c r="B140" s="35" t="s">
        <v>549</v>
      </c>
      <c r="C140" s="35" t="s">
        <v>98</v>
      </c>
      <c r="D140" s="35" t="s">
        <v>174</v>
      </c>
      <c r="E140" s="35" t="s">
        <v>182</v>
      </c>
      <c r="F140" s="35" t="s">
        <v>101</v>
      </c>
      <c r="G140" s="37">
        <f>G141+G155+G159+G163</f>
        <v>1125.5999999999999</v>
      </c>
      <c r="H140" s="37">
        <f>H141+H155+H159+H163</f>
        <v>673</v>
      </c>
      <c r="I140" s="78">
        <f>I141+I155+I159+I163</f>
        <v>673</v>
      </c>
      <c r="J140" s="82"/>
      <c r="K140" s="59"/>
    </row>
    <row r="141" spans="1:11" ht="27.75" customHeight="1" x14ac:dyDescent="0.25">
      <c r="A141" s="38" t="s">
        <v>183</v>
      </c>
      <c r="B141" s="35" t="s">
        <v>549</v>
      </c>
      <c r="C141" s="35" t="s">
        <v>98</v>
      </c>
      <c r="D141" s="35" t="s">
        <v>174</v>
      </c>
      <c r="E141" s="35" t="s">
        <v>184</v>
      </c>
      <c r="F141" s="35" t="s">
        <v>101</v>
      </c>
      <c r="G141" s="37">
        <f>G142</f>
        <v>61.3</v>
      </c>
      <c r="H141" s="37">
        <f>H142</f>
        <v>61.3</v>
      </c>
      <c r="I141" s="37">
        <f>I142</f>
        <v>61.3</v>
      </c>
    </row>
    <row r="142" spans="1:11" ht="15.75" customHeight="1" x14ac:dyDescent="0.25">
      <c r="A142" s="38" t="s">
        <v>179</v>
      </c>
      <c r="B142" s="35" t="s">
        <v>549</v>
      </c>
      <c r="C142" s="35" t="s">
        <v>98</v>
      </c>
      <c r="D142" s="35" t="s">
        <v>174</v>
      </c>
      <c r="E142" s="35" t="s">
        <v>185</v>
      </c>
      <c r="F142" s="35" t="s">
        <v>101</v>
      </c>
      <c r="G142" s="37">
        <f>G145</f>
        <v>61.3</v>
      </c>
      <c r="H142" s="37">
        <f>H145</f>
        <v>61.3</v>
      </c>
      <c r="I142" s="37">
        <f>I145</f>
        <v>61.3</v>
      </c>
    </row>
    <row r="143" spans="1:11" ht="27" hidden="1" customHeight="1" x14ac:dyDescent="0.25">
      <c r="A143" s="38" t="s">
        <v>120</v>
      </c>
      <c r="B143" s="35" t="s">
        <v>549</v>
      </c>
      <c r="C143" s="35" t="s">
        <v>98</v>
      </c>
      <c r="D143" s="35" t="s">
        <v>174</v>
      </c>
      <c r="E143" s="35" t="s">
        <v>185</v>
      </c>
      <c r="F143" s="35" t="s">
        <v>121</v>
      </c>
      <c r="G143" s="37">
        <f>G144</f>
        <v>0</v>
      </c>
      <c r="H143" s="37">
        <f>H144</f>
        <v>0</v>
      </c>
      <c r="I143" s="37">
        <f>I144</f>
        <v>0</v>
      </c>
    </row>
    <row r="144" spans="1:11" ht="27.75" hidden="1" customHeight="1" x14ac:dyDescent="0.25">
      <c r="A144" s="38" t="s">
        <v>122</v>
      </c>
      <c r="B144" s="35" t="s">
        <v>549</v>
      </c>
      <c r="C144" s="35" t="s">
        <v>98</v>
      </c>
      <c r="D144" s="35" t="s">
        <v>174</v>
      </c>
      <c r="E144" s="35" t="s">
        <v>185</v>
      </c>
      <c r="F144" s="35" t="s">
        <v>123</v>
      </c>
      <c r="G144" s="37">
        <v>0</v>
      </c>
      <c r="H144" s="37">
        <v>0</v>
      </c>
      <c r="I144" s="37">
        <v>0</v>
      </c>
    </row>
    <row r="145" spans="1:9" ht="17.25" customHeight="1" x14ac:dyDescent="0.25">
      <c r="A145" s="38" t="s">
        <v>124</v>
      </c>
      <c r="B145" s="35" t="s">
        <v>549</v>
      </c>
      <c r="C145" s="35" t="s">
        <v>98</v>
      </c>
      <c r="D145" s="35" t="s">
        <v>174</v>
      </c>
      <c r="E145" s="35" t="s">
        <v>185</v>
      </c>
      <c r="F145" s="35" t="s">
        <v>125</v>
      </c>
      <c r="G145" s="37">
        <f>G146</f>
        <v>61.3</v>
      </c>
      <c r="H145" s="37">
        <f>H146</f>
        <v>61.3</v>
      </c>
      <c r="I145" s="37">
        <f>I146</f>
        <v>61.3</v>
      </c>
    </row>
    <row r="146" spans="1:9" ht="18" customHeight="1" x14ac:dyDescent="0.25">
      <c r="A146" s="57" t="s">
        <v>126</v>
      </c>
      <c r="B146" s="35" t="s">
        <v>549</v>
      </c>
      <c r="C146" s="35" t="s">
        <v>98</v>
      </c>
      <c r="D146" s="35" t="s">
        <v>174</v>
      </c>
      <c r="E146" s="35" t="s">
        <v>185</v>
      </c>
      <c r="F146" s="35" t="s">
        <v>127</v>
      </c>
      <c r="G146" s="37">
        <v>61.3</v>
      </c>
      <c r="H146" s="37">
        <v>61.3</v>
      </c>
      <c r="I146" s="37">
        <v>61.3</v>
      </c>
    </row>
    <row r="147" spans="1:9" ht="81" hidden="1" customHeight="1" x14ac:dyDescent="0.25">
      <c r="A147" s="38" t="s">
        <v>186</v>
      </c>
      <c r="B147" s="35" t="s">
        <v>549</v>
      </c>
      <c r="C147" s="35" t="s">
        <v>98</v>
      </c>
      <c r="D147" s="35" t="s">
        <v>174</v>
      </c>
      <c r="E147" s="35" t="s">
        <v>187</v>
      </c>
      <c r="F147" s="35" t="s">
        <v>101</v>
      </c>
      <c r="G147" s="37">
        <f>G148</f>
        <v>0</v>
      </c>
    </row>
    <row r="148" spans="1:9" ht="15.75" hidden="1" customHeight="1" x14ac:dyDescent="0.25">
      <c r="A148" s="38" t="s">
        <v>179</v>
      </c>
      <c r="B148" s="35" t="s">
        <v>549</v>
      </c>
      <c r="C148" s="35" t="s">
        <v>98</v>
      </c>
      <c r="D148" s="35" t="s">
        <v>174</v>
      </c>
      <c r="E148" s="35" t="s">
        <v>188</v>
      </c>
      <c r="F148" s="35" t="s">
        <v>101</v>
      </c>
      <c r="G148" s="37">
        <f>G149</f>
        <v>0</v>
      </c>
    </row>
    <row r="149" spans="1:9" ht="25.5" hidden="1" customHeight="1" x14ac:dyDescent="0.25">
      <c r="A149" s="38" t="s">
        <v>120</v>
      </c>
      <c r="B149" s="35" t="s">
        <v>549</v>
      </c>
      <c r="C149" s="35" t="s">
        <v>98</v>
      </c>
      <c r="D149" s="35" t="s">
        <v>174</v>
      </c>
      <c r="E149" s="35" t="s">
        <v>188</v>
      </c>
      <c r="F149" s="35" t="s">
        <v>121</v>
      </c>
      <c r="G149" s="37">
        <f>G150</f>
        <v>0</v>
      </c>
    </row>
    <row r="150" spans="1:9" ht="27" hidden="1" customHeight="1" x14ac:dyDescent="0.25">
      <c r="A150" s="38" t="s">
        <v>122</v>
      </c>
      <c r="B150" s="35" t="s">
        <v>549</v>
      </c>
      <c r="C150" s="35" t="s">
        <v>98</v>
      </c>
      <c r="D150" s="35" t="s">
        <v>174</v>
      </c>
      <c r="E150" s="35" t="s">
        <v>188</v>
      </c>
      <c r="F150" s="35" t="s">
        <v>123</v>
      </c>
      <c r="G150" s="37">
        <v>0</v>
      </c>
    </row>
    <row r="151" spans="1:9" ht="27" hidden="1" customHeight="1" x14ac:dyDescent="0.25">
      <c r="A151" s="38"/>
      <c r="B151" s="35"/>
      <c r="C151" s="35"/>
      <c r="D151" s="35"/>
      <c r="E151" s="35"/>
      <c r="F151" s="35"/>
      <c r="G151" s="37"/>
    </row>
    <row r="152" spans="1:9" ht="27" hidden="1" customHeight="1" x14ac:dyDescent="0.25">
      <c r="A152" s="38"/>
      <c r="B152" s="35"/>
      <c r="C152" s="35"/>
      <c r="D152" s="35"/>
      <c r="E152" s="35"/>
      <c r="F152" s="35"/>
      <c r="G152" s="37"/>
    </row>
    <row r="153" spans="1:9" ht="27" hidden="1" customHeight="1" x14ac:dyDescent="0.25">
      <c r="A153" s="38"/>
      <c r="B153" s="35"/>
      <c r="C153" s="35"/>
      <c r="D153" s="35"/>
      <c r="E153" s="35"/>
      <c r="F153" s="35"/>
      <c r="G153" s="37"/>
    </row>
    <row r="154" spans="1:9" ht="27" hidden="1" customHeight="1" x14ac:dyDescent="0.25">
      <c r="A154" s="38"/>
      <c r="B154" s="35"/>
      <c r="C154" s="35"/>
      <c r="D154" s="35"/>
      <c r="E154" s="35"/>
      <c r="F154" s="35"/>
      <c r="G154" s="37"/>
    </row>
    <row r="155" spans="1:9" ht="78" customHeight="1" x14ac:dyDescent="0.25">
      <c r="A155" s="60" t="s">
        <v>189</v>
      </c>
      <c r="B155" s="35" t="s">
        <v>549</v>
      </c>
      <c r="C155" s="35" t="s">
        <v>98</v>
      </c>
      <c r="D155" s="35" t="s">
        <v>174</v>
      </c>
      <c r="E155" s="35" t="s">
        <v>190</v>
      </c>
      <c r="F155" s="35" t="s">
        <v>101</v>
      </c>
      <c r="G155" s="37">
        <f>G156</f>
        <v>12</v>
      </c>
      <c r="H155" s="37">
        <f t="shared" ref="H155:I157" si="13">H156</f>
        <v>7</v>
      </c>
      <c r="I155" s="37">
        <f t="shared" si="13"/>
        <v>7</v>
      </c>
    </row>
    <row r="156" spans="1:9" ht="18.75" customHeight="1" x14ac:dyDescent="0.25">
      <c r="A156" s="38" t="s">
        <v>179</v>
      </c>
      <c r="B156" s="35" t="s">
        <v>549</v>
      </c>
      <c r="C156" s="35" t="s">
        <v>98</v>
      </c>
      <c r="D156" s="35" t="s">
        <v>174</v>
      </c>
      <c r="E156" s="35" t="s">
        <v>191</v>
      </c>
      <c r="F156" s="35" t="s">
        <v>101</v>
      </c>
      <c r="G156" s="37">
        <f>G157</f>
        <v>12</v>
      </c>
      <c r="H156" s="37">
        <f t="shared" si="13"/>
        <v>7</v>
      </c>
      <c r="I156" s="37">
        <f t="shared" si="13"/>
        <v>7</v>
      </c>
    </row>
    <row r="157" spans="1:9" ht="27" customHeight="1" x14ac:dyDescent="0.25">
      <c r="A157" s="38" t="s">
        <v>120</v>
      </c>
      <c r="B157" s="35" t="s">
        <v>549</v>
      </c>
      <c r="C157" s="35" t="s">
        <v>98</v>
      </c>
      <c r="D157" s="35" t="s">
        <v>174</v>
      </c>
      <c r="E157" s="35" t="s">
        <v>191</v>
      </c>
      <c r="F157" s="35" t="s">
        <v>121</v>
      </c>
      <c r="G157" s="37">
        <f>G158</f>
        <v>12</v>
      </c>
      <c r="H157" s="37">
        <f t="shared" si="13"/>
        <v>7</v>
      </c>
      <c r="I157" s="37">
        <f t="shared" si="13"/>
        <v>7</v>
      </c>
    </row>
    <row r="158" spans="1:9" ht="27" customHeight="1" x14ac:dyDescent="0.25">
      <c r="A158" s="38" t="s">
        <v>122</v>
      </c>
      <c r="B158" s="35" t="s">
        <v>549</v>
      </c>
      <c r="C158" s="35" t="s">
        <v>98</v>
      </c>
      <c r="D158" s="35" t="s">
        <v>174</v>
      </c>
      <c r="E158" s="35" t="s">
        <v>191</v>
      </c>
      <c r="F158" s="35" t="s">
        <v>123</v>
      </c>
      <c r="G158" s="37">
        <f>7+5</f>
        <v>12</v>
      </c>
      <c r="H158" s="37">
        <v>7</v>
      </c>
      <c r="I158" s="37">
        <v>7</v>
      </c>
    </row>
    <row r="159" spans="1:9" ht="44.25" customHeight="1" x14ac:dyDescent="0.25">
      <c r="A159" s="38" t="s">
        <v>192</v>
      </c>
      <c r="B159" s="35" t="s">
        <v>549</v>
      </c>
      <c r="C159" s="35" t="s">
        <v>98</v>
      </c>
      <c r="D159" s="35" t="s">
        <v>174</v>
      </c>
      <c r="E159" s="35" t="s">
        <v>193</v>
      </c>
      <c r="F159" s="35" t="s">
        <v>101</v>
      </c>
      <c r="G159" s="37">
        <f>G160</f>
        <v>32.799999999999997</v>
      </c>
      <c r="H159" s="37">
        <f t="shared" ref="H159:I161" si="14">H160</f>
        <v>26.5</v>
      </c>
      <c r="I159" s="37">
        <f t="shared" si="14"/>
        <v>26.5</v>
      </c>
    </row>
    <row r="160" spans="1:9" ht="17.25" customHeight="1" x14ac:dyDescent="0.25">
      <c r="A160" s="38" t="s">
        <v>179</v>
      </c>
      <c r="B160" s="35" t="s">
        <v>549</v>
      </c>
      <c r="C160" s="35" t="s">
        <v>98</v>
      </c>
      <c r="D160" s="35" t="s">
        <v>174</v>
      </c>
      <c r="E160" s="35" t="s">
        <v>194</v>
      </c>
      <c r="F160" s="35" t="s">
        <v>101</v>
      </c>
      <c r="G160" s="37">
        <f>G161</f>
        <v>32.799999999999997</v>
      </c>
      <c r="H160" s="37">
        <f t="shared" si="14"/>
        <v>26.5</v>
      </c>
      <c r="I160" s="37">
        <f t="shared" si="14"/>
        <v>26.5</v>
      </c>
    </row>
    <row r="161" spans="1:9" ht="27" customHeight="1" x14ac:dyDescent="0.25">
      <c r="A161" s="38" t="s">
        <v>120</v>
      </c>
      <c r="B161" s="35" t="s">
        <v>549</v>
      </c>
      <c r="C161" s="35" t="s">
        <v>98</v>
      </c>
      <c r="D161" s="35" t="s">
        <v>174</v>
      </c>
      <c r="E161" s="35" t="s">
        <v>194</v>
      </c>
      <c r="F161" s="35" t="s">
        <v>121</v>
      </c>
      <c r="G161" s="37">
        <f>G162</f>
        <v>32.799999999999997</v>
      </c>
      <c r="H161" s="37">
        <f t="shared" si="14"/>
        <v>26.5</v>
      </c>
      <c r="I161" s="37">
        <f t="shared" si="14"/>
        <v>26.5</v>
      </c>
    </row>
    <row r="162" spans="1:9" ht="27" customHeight="1" x14ac:dyDescent="0.25">
      <c r="A162" s="38" t="s">
        <v>122</v>
      </c>
      <c r="B162" s="35" t="s">
        <v>549</v>
      </c>
      <c r="C162" s="35" t="s">
        <v>98</v>
      </c>
      <c r="D162" s="35" t="s">
        <v>174</v>
      </c>
      <c r="E162" s="35" t="s">
        <v>194</v>
      </c>
      <c r="F162" s="35" t="s">
        <v>123</v>
      </c>
      <c r="G162" s="37">
        <f>28-1.5+12.5-6.2</f>
        <v>32.799999999999997</v>
      </c>
      <c r="H162" s="37">
        <f>28-1.5</f>
        <v>26.5</v>
      </c>
      <c r="I162" s="37">
        <f>28-1.5</f>
        <v>26.5</v>
      </c>
    </row>
    <row r="163" spans="1:9" ht="57" customHeight="1" x14ac:dyDescent="0.25">
      <c r="A163" s="38" t="s">
        <v>195</v>
      </c>
      <c r="B163" s="35" t="s">
        <v>549</v>
      </c>
      <c r="C163" s="35" t="s">
        <v>98</v>
      </c>
      <c r="D163" s="35" t="s">
        <v>174</v>
      </c>
      <c r="E163" s="35" t="s">
        <v>196</v>
      </c>
      <c r="F163" s="35" t="s">
        <v>101</v>
      </c>
      <c r="G163" s="37">
        <f>G164</f>
        <v>1019.5</v>
      </c>
      <c r="H163" s="37">
        <f t="shared" ref="H163:I165" si="15">H164</f>
        <v>578.20000000000005</v>
      </c>
      <c r="I163" s="37">
        <f t="shared" si="15"/>
        <v>578.20000000000005</v>
      </c>
    </row>
    <row r="164" spans="1:9" ht="18.75" customHeight="1" x14ac:dyDescent="0.25">
      <c r="A164" s="38" t="s">
        <v>179</v>
      </c>
      <c r="B164" s="35" t="s">
        <v>549</v>
      </c>
      <c r="C164" s="35" t="s">
        <v>98</v>
      </c>
      <c r="D164" s="35" t="s">
        <v>174</v>
      </c>
      <c r="E164" s="35" t="s">
        <v>197</v>
      </c>
      <c r="F164" s="35" t="s">
        <v>101</v>
      </c>
      <c r="G164" s="37">
        <f>G165</f>
        <v>1019.5</v>
      </c>
      <c r="H164" s="37">
        <f t="shared" si="15"/>
        <v>578.20000000000005</v>
      </c>
      <c r="I164" s="37">
        <f t="shared" si="15"/>
        <v>578.20000000000005</v>
      </c>
    </row>
    <row r="165" spans="1:9" ht="27" customHeight="1" x14ac:dyDescent="0.25">
      <c r="A165" s="38" t="s">
        <v>120</v>
      </c>
      <c r="B165" s="35" t="s">
        <v>549</v>
      </c>
      <c r="C165" s="35" t="s">
        <v>98</v>
      </c>
      <c r="D165" s="35" t="s">
        <v>174</v>
      </c>
      <c r="E165" s="35" t="s">
        <v>197</v>
      </c>
      <c r="F165" s="35" t="s">
        <v>121</v>
      </c>
      <c r="G165" s="37">
        <f>G166</f>
        <v>1019.5</v>
      </c>
      <c r="H165" s="37">
        <f t="shared" si="15"/>
        <v>578.20000000000005</v>
      </c>
      <c r="I165" s="37">
        <f t="shared" si="15"/>
        <v>578.20000000000005</v>
      </c>
    </row>
    <row r="166" spans="1:9" ht="27" customHeight="1" x14ac:dyDescent="0.25">
      <c r="A166" s="38" t="s">
        <v>122</v>
      </c>
      <c r="B166" s="35" t="s">
        <v>549</v>
      </c>
      <c r="C166" s="35" t="s">
        <v>98</v>
      </c>
      <c r="D166" s="35" t="s">
        <v>174</v>
      </c>
      <c r="E166" s="35" t="s">
        <v>197</v>
      </c>
      <c r="F166" s="35" t="s">
        <v>123</v>
      </c>
      <c r="G166" s="37">
        <f>578.2+256.3+130+55</f>
        <v>1019.5</v>
      </c>
      <c r="H166" s="37">
        <v>578.20000000000005</v>
      </c>
      <c r="I166" s="37">
        <v>578.20000000000005</v>
      </c>
    </row>
    <row r="167" spans="1:9" ht="56.25" customHeight="1" x14ac:dyDescent="0.25">
      <c r="A167" s="38" t="s">
        <v>198</v>
      </c>
      <c r="B167" s="35" t="s">
        <v>549</v>
      </c>
      <c r="C167" s="35" t="s">
        <v>98</v>
      </c>
      <c r="D167" s="35" t="s">
        <v>174</v>
      </c>
      <c r="E167" s="35" t="s">
        <v>199</v>
      </c>
      <c r="F167" s="35" t="s">
        <v>101</v>
      </c>
      <c r="G167" s="37">
        <f>G168</f>
        <v>206</v>
      </c>
      <c r="H167" s="37">
        <f t="shared" ref="H167:I170" si="16">H168</f>
        <v>206</v>
      </c>
      <c r="I167" s="37">
        <f t="shared" si="16"/>
        <v>206</v>
      </c>
    </row>
    <row r="168" spans="1:9" ht="26.25" x14ac:dyDescent="0.25">
      <c r="A168" s="38" t="s">
        <v>200</v>
      </c>
      <c r="B168" s="35" t="s">
        <v>549</v>
      </c>
      <c r="C168" s="35" t="s">
        <v>98</v>
      </c>
      <c r="D168" s="35" t="s">
        <v>174</v>
      </c>
      <c r="E168" s="35" t="s">
        <v>201</v>
      </c>
      <c r="F168" s="35" t="s">
        <v>101</v>
      </c>
      <c r="G168" s="37">
        <f>G169</f>
        <v>206</v>
      </c>
      <c r="H168" s="37">
        <f t="shared" si="16"/>
        <v>206</v>
      </c>
      <c r="I168" s="37">
        <f t="shared" si="16"/>
        <v>206</v>
      </c>
    </row>
    <row r="169" spans="1:9" ht="15" x14ac:dyDescent="0.25">
      <c r="A169" s="38" t="s">
        <v>179</v>
      </c>
      <c r="B169" s="35" t="s">
        <v>549</v>
      </c>
      <c r="C169" s="35" t="s">
        <v>98</v>
      </c>
      <c r="D169" s="35" t="s">
        <v>174</v>
      </c>
      <c r="E169" s="35" t="s">
        <v>202</v>
      </c>
      <c r="F169" s="35" t="s">
        <v>101</v>
      </c>
      <c r="G169" s="37">
        <f>G170</f>
        <v>206</v>
      </c>
      <c r="H169" s="37">
        <f t="shared" si="16"/>
        <v>206</v>
      </c>
      <c r="I169" s="37">
        <f t="shared" si="16"/>
        <v>206</v>
      </c>
    </row>
    <row r="170" spans="1:9" ht="26.25" x14ac:dyDescent="0.25">
      <c r="A170" s="38" t="s">
        <v>120</v>
      </c>
      <c r="B170" s="35" t="s">
        <v>549</v>
      </c>
      <c r="C170" s="35" t="s">
        <v>98</v>
      </c>
      <c r="D170" s="35" t="s">
        <v>174</v>
      </c>
      <c r="E170" s="35" t="s">
        <v>202</v>
      </c>
      <c r="F170" s="35" t="s">
        <v>121</v>
      </c>
      <c r="G170" s="37">
        <f>G171</f>
        <v>206</v>
      </c>
      <c r="H170" s="37">
        <f t="shared" si="16"/>
        <v>206</v>
      </c>
      <c r="I170" s="37">
        <f t="shared" si="16"/>
        <v>206</v>
      </c>
    </row>
    <row r="171" spans="1:9" ht="26.25" x14ac:dyDescent="0.25">
      <c r="A171" s="38" t="s">
        <v>122</v>
      </c>
      <c r="B171" s="35" t="s">
        <v>549</v>
      </c>
      <c r="C171" s="35" t="s">
        <v>98</v>
      </c>
      <c r="D171" s="35" t="s">
        <v>174</v>
      </c>
      <c r="E171" s="35" t="s">
        <v>202</v>
      </c>
      <c r="F171" s="35" t="s">
        <v>123</v>
      </c>
      <c r="G171" s="37">
        <f>1206-1000</f>
        <v>206</v>
      </c>
      <c r="H171" s="37">
        <f>1206-1000</f>
        <v>206</v>
      </c>
      <c r="I171" s="37">
        <f>1206-1000</f>
        <v>206</v>
      </c>
    </row>
    <row r="172" spans="1:9" ht="26.25" hidden="1" x14ac:dyDescent="0.25">
      <c r="A172" s="38" t="s">
        <v>104</v>
      </c>
      <c r="B172" s="35" t="s">
        <v>549</v>
      </c>
      <c r="C172" s="35" t="s">
        <v>98</v>
      </c>
      <c r="D172" s="35" t="s">
        <v>174</v>
      </c>
      <c r="E172" s="35" t="s">
        <v>551</v>
      </c>
      <c r="F172" s="35" t="s">
        <v>101</v>
      </c>
      <c r="G172" s="37">
        <f>G173</f>
        <v>0</v>
      </c>
    </row>
    <row r="173" spans="1:9" ht="13.5" hidden="1" customHeight="1" x14ac:dyDescent="0.25">
      <c r="A173" s="38" t="s">
        <v>106</v>
      </c>
      <c r="B173" s="35" t="s">
        <v>549</v>
      </c>
      <c r="C173" s="35" t="s">
        <v>98</v>
      </c>
      <c r="D173" s="35" t="s">
        <v>174</v>
      </c>
      <c r="E173" s="35" t="s">
        <v>552</v>
      </c>
      <c r="F173" s="35" t="s">
        <v>101</v>
      </c>
      <c r="G173" s="37">
        <f>G174</f>
        <v>0</v>
      </c>
    </row>
    <row r="174" spans="1:9" ht="39" hidden="1" x14ac:dyDescent="0.25">
      <c r="A174" s="38" t="s">
        <v>553</v>
      </c>
      <c r="B174" s="35" t="s">
        <v>549</v>
      </c>
      <c r="C174" s="35" t="s">
        <v>98</v>
      </c>
      <c r="D174" s="35" t="s">
        <v>174</v>
      </c>
      <c r="E174" s="35" t="s">
        <v>554</v>
      </c>
      <c r="F174" s="35" t="s">
        <v>101</v>
      </c>
      <c r="G174" s="37">
        <f>G175</f>
        <v>0</v>
      </c>
    </row>
    <row r="175" spans="1:9" ht="15" hidden="1" x14ac:dyDescent="0.25">
      <c r="A175" s="38" t="s">
        <v>124</v>
      </c>
      <c r="B175" s="35" t="s">
        <v>549</v>
      </c>
      <c r="C175" s="35" t="s">
        <v>98</v>
      </c>
      <c r="D175" s="35" t="s">
        <v>174</v>
      </c>
      <c r="E175" s="35" t="s">
        <v>554</v>
      </c>
      <c r="F175" s="35" t="s">
        <v>125</v>
      </c>
      <c r="G175" s="37">
        <f>G176</f>
        <v>0</v>
      </c>
    </row>
    <row r="176" spans="1:9" ht="15" hidden="1" x14ac:dyDescent="0.25">
      <c r="A176" s="57" t="s">
        <v>126</v>
      </c>
      <c r="B176" s="35" t="s">
        <v>549</v>
      </c>
      <c r="C176" s="35" t="s">
        <v>98</v>
      </c>
      <c r="D176" s="35" t="s">
        <v>174</v>
      </c>
      <c r="E176" s="35" t="s">
        <v>554</v>
      </c>
      <c r="F176" s="35" t="s">
        <v>127</v>
      </c>
      <c r="G176" s="37">
        <v>0</v>
      </c>
    </row>
    <row r="177" spans="1:9" ht="44.25" customHeight="1" x14ac:dyDescent="0.25">
      <c r="A177" s="38" t="s">
        <v>650</v>
      </c>
      <c r="B177" s="35" t="s">
        <v>549</v>
      </c>
      <c r="C177" s="35" t="s">
        <v>98</v>
      </c>
      <c r="D177" s="35" t="s">
        <v>174</v>
      </c>
      <c r="E177" s="35" t="s">
        <v>647</v>
      </c>
      <c r="F177" s="35" t="s">
        <v>101</v>
      </c>
      <c r="G177" s="37">
        <f>G178</f>
        <v>1956.2</v>
      </c>
      <c r="H177" s="37">
        <f t="shared" ref="H177:I177" si="17">H178</f>
        <v>0</v>
      </c>
      <c r="I177" s="37">
        <f t="shared" si="17"/>
        <v>0</v>
      </c>
    </row>
    <row r="178" spans="1:9" ht="26.25" x14ac:dyDescent="0.25">
      <c r="A178" s="38" t="s">
        <v>651</v>
      </c>
      <c r="B178" s="35" t="s">
        <v>549</v>
      </c>
      <c r="C178" s="35" t="s">
        <v>98</v>
      </c>
      <c r="D178" s="35" t="s">
        <v>174</v>
      </c>
      <c r="E178" s="35" t="s">
        <v>648</v>
      </c>
      <c r="F178" s="35" t="s">
        <v>101</v>
      </c>
      <c r="G178" s="37">
        <f>G179+G184</f>
        <v>1956.2</v>
      </c>
      <c r="H178" s="37">
        <f t="shared" ref="H178:I178" si="18">H179</f>
        <v>0</v>
      </c>
      <c r="I178" s="37">
        <f t="shared" si="18"/>
        <v>0</v>
      </c>
    </row>
    <row r="179" spans="1:9" ht="15" x14ac:dyDescent="0.25">
      <c r="A179" s="38" t="s">
        <v>179</v>
      </c>
      <c r="B179" s="35" t="s">
        <v>549</v>
      </c>
      <c r="C179" s="35" t="s">
        <v>98</v>
      </c>
      <c r="D179" s="35" t="s">
        <v>174</v>
      </c>
      <c r="E179" s="35" t="s">
        <v>649</v>
      </c>
      <c r="F179" s="35" t="s">
        <v>101</v>
      </c>
      <c r="G179" s="37">
        <f>G180+G182</f>
        <v>1327</v>
      </c>
      <c r="H179" s="37">
        <f t="shared" ref="H179:I179" si="19">H180</f>
        <v>0</v>
      </c>
      <c r="I179" s="37">
        <f t="shared" si="19"/>
        <v>0</v>
      </c>
    </row>
    <row r="180" spans="1:9" ht="26.25" x14ac:dyDescent="0.25">
      <c r="A180" s="38" t="s">
        <v>120</v>
      </c>
      <c r="B180" s="35" t="s">
        <v>549</v>
      </c>
      <c r="C180" s="35" t="s">
        <v>98</v>
      </c>
      <c r="D180" s="35" t="s">
        <v>174</v>
      </c>
      <c r="E180" s="35" t="s">
        <v>649</v>
      </c>
      <c r="F180" s="35" t="s">
        <v>121</v>
      </c>
      <c r="G180" s="37">
        <f>G181</f>
        <v>1324.2</v>
      </c>
      <c r="H180" s="37">
        <f t="shared" ref="H180:I180" si="20">H181</f>
        <v>0</v>
      </c>
      <c r="I180" s="37">
        <f t="shared" si="20"/>
        <v>0</v>
      </c>
    </row>
    <row r="181" spans="1:9" ht="26.25" x14ac:dyDescent="0.25">
      <c r="A181" s="38" t="s">
        <v>122</v>
      </c>
      <c r="B181" s="35" t="s">
        <v>549</v>
      </c>
      <c r="C181" s="35" t="s">
        <v>98</v>
      </c>
      <c r="D181" s="35" t="s">
        <v>174</v>
      </c>
      <c r="E181" s="35" t="s">
        <v>649</v>
      </c>
      <c r="F181" s="35" t="s">
        <v>123</v>
      </c>
      <c r="G181" s="37">
        <f>1335.7-12.1+0.6</f>
        <v>1324.2</v>
      </c>
      <c r="H181" s="83">
        <v>0</v>
      </c>
      <c r="I181" s="83">
        <v>0</v>
      </c>
    </row>
    <row r="182" spans="1:9" ht="17.25" customHeight="1" x14ac:dyDescent="0.25">
      <c r="A182" s="38" t="s">
        <v>124</v>
      </c>
      <c r="B182" s="35" t="s">
        <v>549</v>
      </c>
      <c r="C182" s="35" t="s">
        <v>98</v>
      </c>
      <c r="D182" s="35" t="s">
        <v>174</v>
      </c>
      <c r="E182" s="35" t="s">
        <v>649</v>
      </c>
      <c r="F182" s="35" t="s">
        <v>125</v>
      </c>
      <c r="G182" s="37">
        <f>G183</f>
        <v>2.8</v>
      </c>
      <c r="H182" s="83">
        <v>0</v>
      </c>
      <c r="I182" s="83">
        <v>0</v>
      </c>
    </row>
    <row r="183" spans="1:9" ht="17.25" customHeight="1" x14ac:dyDescent="0.25">
      <c r="A183" s="38" t="s">
        <v>126</v>
      </c>
      <c r="B183" s="35" t="s">
        <v>549</v>
      </c>
      <c r="C183" s="35" t="s">
        <v>98</v>
      </c>
      <c r="D183" s="35" t="s">
        <v>174</v>
      </c>
      <c r="E183" s="35" t="s">
        <v>649</v>
      </c>
      <c r="F183" s="35" t="s">
        <v>127</v>
      </c>
      <c r="G183" s="37">
        <v>2.8</v>
      </c>
      <c r="H183" s="83">
        <v>0</v>
      </c>
      <c r="I183" s="83">
        <v>0</v>
      </c>
    </row>
    <row r="184" spans="1:9" ht="41.25" customHeight="1" x14ac:dyDescent="0.25">
      <c r="A184" s="38" t="s">
        <v>669</v>
      </c>
      <c r="B184" s="35" t="s">
        <v>549</v>
      </c>
      <c r="C184" s="35" t="s">
        <v>98</v>
      </c>
      <c r="D184" s="35" t="s">
        <v>174</v>
      </c>
      <c r="E184" s="35" t="s">
        <v>680</v>
      </c>
      <c r="F184" s="35" t="s">
        <v>101</v>
      </c>
      <c r="G184" s="37">
        <f>G185</f>
        <v>629.20000000000005</v>
      </c>
      <c r="H184" s="83">
        <v>0</v>
      </c>
      <c r="I184" s="83">
        <v>0</v>
      </c>
    </row>
    <row r="185" spans="1:9" ht="30" customHeight="1" x14ac:dyDescent="0.25">
      <c r="A185" s="38" t="s">
        <v>120</v>
      </c>
      <c r="B185" s="35" t="s">
        <v>549</v>
      </c>
      <c r="C185" s="35" t="s">
        <v>98</v>
      </c>
      <c r="D185" s="35" t="s">
        <v>174</v>
      </c>
      <c r="E185" s="35" t="s">
        <v>680</v>
      </c>
      <c r="F185" s="35" t="s">
        <v>121</v>
      </c>
      <c r="G185" s="37">
        <f>G186</f>
        <v>629.20000000000005</v>
      </c>
      <c r="H185" s="83">
        <v>0</v>
      </c>
      <c r="I185" s="83">
        <v>0</v>
      </c>
    </row>
    <row r="186" spans="1:9" ht="31.5" customHeight="1" x14ac:dyDescent="0.25">
      <c r="A186" s="38" t="s">
        <v>122</v>
      </c>
      <c r="B186" s="35" t="s">
        <v>549</v>
      </c>
      <c r="C186" s="35" t="s">
        <v>98</v>
      </c>
      <c r="D186" s="35" t="s">
        <v>174</v>
      </c>
      <c r="E186" s="35" t="s">
        <v>680</v>
      </c>
      <c r="F186" s="35" t="s">
        <v>123</v>
      </c>
      <c r="G186" s="37">
        <f>450+179.2</f>
        <v>629.20000000000005</v>
      </c>
      <c r="H186" s="83">
        <v>0</v>
      </c>
      <c r="I186" s="83">
        <v>0</v>
      </c>
    </row>
    <row r="187" spans="1:9" ht="54.75" customHeight="1" x14ac:dyDescent="0.25">
      <c r="A187" s="38" t="s">
        <v>203</v>
      </c>
      <c r="B187" s="35" t="s">
        <v>549</v>
      </c>
      <c r="C187" s="35" t="s">
        <v>98</v>
      </c>
      <c r="D187" s="35" t="s">
        <v>174</v>
      </c>
      <c r="E187" s="35" t="s">
        <v>204</v>
      </c>
      <c r="F187" s="35" t="s">
        <v>101</v>
      </c>
      <c r="G187" s="37">
        <f>G188</f>
        <v>87.6</v>
      </c>
      <c r="H187" s="37">
        <f t="shared" ref="H187:I191" si="21">H188</f>
        <v>87.6</v>
      </c>
      <c r="I187" s="37">
        <f t="shared" si="21"/>
        <v>87.6</v>
      </c>
    </row>
    <row r="188" spans="1:9" ht="45" customHeight="1" x14ac:dyDescent="0.25">
      <c r="A188" s="38" t="s">
        <v>205</v>
      </c>
      <c r="B188" s="35" t="s">
        <v>549</v>
      </c>
      <c r="C188" s="35" t="s">
        <v>98</v>
      </c>
      <c r="D188" s="35" t="s">
        <v>174</v>
      </c>
      <c r="E188" s="35" t="s">
        <v>206</v>
      </c>
      <c r="F188" s="35" t="s">
        <v>101</v>
      </c>
      <c r="G188" s="37">
        <f>G189</f>
        <v>87.6</v>
      </c>
      <c r="H188" s="37">
        <f t="shared" si="21"/>
        <v>87.6</v>
      </c>
      <c r="I188" s="37">
        <f t="shared" si="21"/>
        <v>87.6</v>
      </c>
    </row>
    <row r="189" spans="1:9" ht="45" customHeight="1" x14ac:dyDescent="0.25">
      <c r="A189" s="38" t="s">
        <v>207</v>
      </c>
      <c r="B189" s="35" t="s">
        <v>549</v>
      </c>
      <c r="C189" s="35" t="s">
        <v>98</v>
      </c>
      <c r="D189" s="35" t="s">
        <v>174</v>
      </c>
      <c r="E189" s="35" t="s">
        <v>208</v>
      </c>
      <c r="F189" s="35" t="s">
        <v>101</v>
      </c>
      <c r="G189" s="37">
        <f>G190</f>
        <v>87.6</v>
      </c>
      <c r="H189" s="37">
        <f t="shared" si="21"/>
        <v>87.6</v>
      </c>
      <c r="I189" s="37">
        <f t="shared" si="21"/>
        <v>87.6</v>
      </c>
    </row>
    <row r="190" spans="1:9" ht="20.25" customHeight="1" x14ac:dyDescent="0.25">
      <c r="A190" s="38" t="s">
        <v>179</v>
      </c>
      <c r="B190" s="35" t="s">
        <v>549</v>
      </c>
      <c r="C190" s="35" t="s">
        <v>98</v>
      </c>
      <c r="D190" s="35" t="s">
        <v>174</v>
      </c>
      <c r="E190" s="35" t="s">
        <v>209</v>
      </c>
      <c r="F190" s="35" t="s">
        <v>101</v>
      </c>
      <c r="G190" s="37">
        <f>G191</f>
        <v>87.6</v>
      </c>
      <c r="H190" s="37">
        <f t="shared" si="21"/>
        <v>87.6</v>
      </c>
      <c r="I190" s="37">
        <f t="shared" si="21"/>
        <v>87.6</v>
      </c>
    </row>
    <row r="191" spans="1:9" ht="31.5" customHeight="1" x14ac:dyDescent="0.25">
      <c r="A191" s="38" t="s">
        <v>120</v>
      </c>
      <c r="B191" s="35" t="s">
        <v>549</v>
      </c>
      <c r="C191" s="35" t="s">
        <v>98</v>
      </c>
      <c r="D191" s="35" t="s">
        <v>174</v>
      </c>
      <c r="E191" s="35" t="s">
        <v>209</v>
      </c>
      <c r="F191" s="35" t="s">
        <v>121</v>
      </c>
      <c r="G191" s="37">
        <f>G192</f>
        <v>87.6</v>
      </c>
      <c r="H191" s="37">
        <f t="shared" si="21"/>
        <v>87.6</v>
      </c>
      <c r="I191" s="37">
        <f t="shared" si="21"/>
        <v>87.6</v>
      </c>
    </row>
    <row r="192" spans="1:9" ht="26.25" x14ac:dyDescent="0.25">
      <c r="A192" s="38" t="s">
        <v>122</v>
      </c>
      <c r="B192" s="35" t="s">
        <v>549</v>
      </c>
      <c r="C192" s="35" t="s">
        <v>98</v>
      </c>
      <c r="D192" s="35" t="s">
        <v>174</v>
      </c>
      <c r="E192" s="35" t="s">
        <v>209</v>
      </c>
      <c r="F192" s="35" t="s">
        <v>123</v>
      </c>
      <c r="G192" s="37">
        <v>87.6</v>
      </c>
      <c r="H192" s="37">
        <v>87.6</v>
      </c>
      <c r="I192" s="37">
        <v>87.6</v>
      </c>
    </row>
    <row r="193" spans="1:9" ht="26.25" x14ac:dyDescent="0.25">
      <c r="A193" s="38" t="s">
        <v>210</v>
      </c>
      <c r="B193" s="35" t="s">
        <v>549</v>
      </c>
      <c r="C193" s="35" t="s">
        <v>98</v>
      </c>
      <c r="D193" s="35" t="s">
        <v>174</v>
      </c>
      <c r="E193" s="35" t="s">
        <v>211</v>
      </c>
      <c r="F193" s="35" t="s">
        <v>101</v>
      </c>
      <c r="G193" s="37">
        <f>G194+G205+G201</f>
        <v>2100.2999999999997</v>
      </c>
      <c r="H193" s="37">
        <f t="shared" ref="H193:I193" si="22">H194+H205+H201</f>
        <v>5408.8</v>
      </c>
      <c r="I193" s="37">
        <f t="shared" si="22"/>
        <v>5550.1</v>
      </c>
    </row>
    <row r="194" spans="1:9" ht="39" hidden="1" x14ac:dyDescent="0.25">
      <c r="A194" s="38" t="s">
        <v>212</v>
      </c>
      <c r="B194" s="35" t="s">
        <v>549</v>
      </c>
      <c r="C194" s="35" t="s">
        <v>98</v>
      </c>
      <c r="D194" s="35" t="s">
        <v>174</v>
      </c>
      <c r="E194" s="35" t="s">
        <v>213</v>
      </c>
      <c r="F194" s="35" t="s">
        <v>101</v>
      </c>
      <c r="G194" s="37">
        <f>G195</f>
        <v>0</v>
      </c>
      <c r="H194" s="37">
        <f t="shared" ref="H194:I196" si="23">H195</f>
        <v>0</v>
      </c>
      <c r="I194" s="37">
        <f t="shared" si="23"/>
        <v>0</v>
      </c>
    </row>
    <row r="195" spans="1:9" ht="15" hidden="1" x14ac:dyDescent="0.25">
      <c r="A195" s="38" t="s">
        <v>179</v>
      </c>
      <c r="B195" s="35" t="s">
        <v>549</v>
      </c>
      <c r="C195" s="35" t="s">
        <v>98</v>
      </c>
      <c r="D195" s="35" t="s">
        <v>174</v>
      </c>
      <c r="E195" s="35" t="s">
        <v>214</v>
      </c>
      <c r="F195" s="35" t="s">
        <v>101</v>
      </c>
      <c r="G195" s="37">
        <f>G196</f>
        <v>0</v>
      </c>
      <c r="H195" s="37">
        <f t="shared" si="23"/>
        <v>0</v>
      </c>
      <c r="I195" s="37">
        <f t="shared" si="23"/>
        <v>0</v>
      </c>
    </row>
    <row r="196" spans="1:9" ht="26.25" hidden="1" x14ac:dyDescent="0.25">
      <c r="A196" s="38" t="s">
        <v>120</v>
      </c>
      <c r="B196" s="35" t="s">
        <v>549</v>
      </c>
      <c r="C196" s="35" t="s">
        <v>98</v>
      </c>
      <c r="D196" s="35" t="s">
        <v>174</v>
      </c>
      <c r="E196" s="35" t="s">
        <v>214</v>
      </c>
      <c r="F196" s="35" t="s">
        <v>121</v>
      </c>
      <c r="G196" s="37">
        <f>G197</f>
        <v>0</v>
      </c>
      <c r="H196" s="37">
        <f t="shared" si="23"/>
        <v>0</v>
      </c>
      <c r="I196" s="37">
        <f t="shared" si="23"/>
        <v>0</v>
      </c>
    </row>
    <row r="197" spans="1:9" ht="26.25" hidden="1" x14ac:dyDescent="0.25">
      <c r="A197" s="38" t="s">
        <v>122</v>
      </c>
      <c r="B197" s="35" t="s">
        <v>549</v>
      </c>
      <c r="C197" s="35" t="s">
        <v>98</v>
      </c>
      <c r="D197" s="35" t="s">
        <v>174</v>
      </c>
      <c r="E197" s="35" t="s">
        <v>214</v>
      </c>
      <c r="F197" s="35" t="s">
        <v>123</v>
      </c>
      <c r="G197" s="37">
        <v>0</v>
      </c>
      <c r="H197" s="37">
        <v>0</v>
      </c>
      <c r="I197" s="37">
        <v>0</v>
      </c>
    </row>
    <row r="198" spans="1:9" ht="15" hidden="1" x14ac:dyDescent="0.25">
      <c r="A198" s="38" t="s">
        <v>165</v>
      </c>
      <c r="B198" s="35" t="s">
        <v>549</v>
      </c>
      <c r="C198" s="35" t="s">
        <v>98</v>
      </c>
      <c r="D198" s="35" t="s">
        <v>174</v>
      </c>
      <c r="E198" s="35" t="s">
        <v>215</v>
      </c>
      <c r="F198" s="35" t="s">
        <v>101</v>
      </c>
      <c r="G198" s="37">
        <f t="shared" ref="G198:I199" si="24">G199</f>
        <v>0</v>
      </c>
      <c r="H198" s="37">
        <f t="shared" si="24"/>
        <v>0</v>
      </c>
      <c r="I198" s="37">
        <f t="shared" si="24"/>
        <v>0</v>
      </c>
    </row>
    <row r="199" spans="1:9" ht="15" hidden="1" x14ac:dyDescent="0.25">
      <c r="A199" s="38" t="s">
        <v>216</v>
      </c>
      <c r="B199" s="35" t="s">
        <v>549</v>
      </c>
      <c r="C199" s="35" t="s">
        <v>98</v>
      </c>
      <c r="D199" s="35" t="s">
        <v>174</v>
      </c>
      <c r="E199" s="35" t="s">
        <v>217</v>
      </c>
      <c r="F199" s="35" t="s">
        <v>101</v>
      </c>
      <c r="G199" s="37">
        <f t="shared" si="24"/>
        <v>0</v>
      </c>
      <c r="H199" s="37">
        <f t="shared" si="24"/>
        <v>0</v>
      </c>
      <c r="I199" s="37">
        <f t="shared" si="24"/>
        <v>0</v>
      </c>
    </row>
    <row r="200" spans="1:9" ht="15" hidden="1" x14ac:dyDescent="0.25">
      <c r="A200" s="38" t="s">
        <v>218</v>
      </c>
      <c r="B200" s="35" t="s">
        <v>549</v>
      </c>
      <c r="C200" s="35" t="s">
        <v>98</v>
      </c>
      <c r="D200" s="35" t="s">
        <v>174</v>
      </c>
      <c r="E200" s="35" t="s">
        <v>217</v>
      </c>
      <c r="F200" s="35" t="s">
        <v>219</v>
      </c>
      <c r="G200" s="37">
        <v>0</v>
      </c>
      <c r="H200" s="37">
        <v>0</v>
      </c>
      <c r="I200" s="37">
        <v>0</v>
      </c>
    </row>
    <row r="201" spans="1:9" ht="39" x14ac:dyDescent="0.25">
      <c r="A201" s="38" t="s">
        <v>212</v>
      </c>
      <c r="B201" s="35" t="s">
        <v>549</v>
      </c>
      <c r="C201" s="35" t="s">
        <v>98</v>
      </c>
      <c r="D201" s="35" t="s">
        <v>174</v>
      </c>
      <c r="E201" s="35" t="s">
        <v>213</v>
      </c>
      <c r="F201" s="35" t="s">
        <v>101</v>
      </c>
      <c r="G201" s="37">
        <f>G202</f>
        <v>38.699999999999989</v>
      </c>
      <c r="H201" s="37">
        <f t="shared" ref="H201:I201" si="25">H202</f>
        <v>0</v>
      </c>
      <c r="I201" s="37">
        <f t="shared" si="25"/>
        <v>0</v>
      </c>
    </row>
    <row r="202" spans="1:9" ht="15" x14ac:dyDescent="0.25">
      <c r="A202" s="38" t="s">
        <v>179</v>
      </c>
      <c r="B202" s="35" t="s">
        <v>549</v>
      </c>
      <c r="C202" s="35" t="s">
        <v>98</v>
      </c>
      <c r="D202" s="35" t="s">
        <v>174</v>
      </c>
      <c r="E202" s="35" t="s">
        <v>214</v>
      </c>
      <c r="F202" s="35" t="s">
        <v>101</v>
      </c>
      <c r="G202" s="37">
        <f>G203</f>
        <v>38.699999999999989</v>
      </c>
      <c r="H202" s="37">
        <f t="shared" ref="H202:I202" si="26">H203</f>
        <v>0</v>
      </c>
      <c r="I202" s="37">
        <f t="shared" si="26"/>
        <v>0</v>
      </c>
    </row>
    <row r="203" spans="1:9" ht="26.25" x14ac:dyDescent="0.25">
      <c r="A203" s="38" t="s">
        <v>120</v>
      </c>
      <c r="B203" s="35" t="s">
        <v>549</v>
      </c>
      <c r="C203" s="35" t="s">
        <v>98</v>
      </c>
      <c r="D203" s="35" t="s">
        <v>174</v>
      </c>
      <c r="E203" s="35" t="s">
        <v>214</v>
      </c>
      <c r="F203" s="35" t="s">
        <v>121</v>
      </c>
      <c r="G203" s="37">
        <f>G204</f>
        <v>38.699999999999989</v>
      </c>
      <c r="H203" s="37">
        <f t="shared" ref="H203:I203" si="27">H204</f>
        <v>0</v>
      </c>
      <c r="I203" s="37">
        <f t="shared" si="27"/>
        <v>0</v>
      </c>
    </row>
    <row r="204" spans="1:9" ht="26.25" x14ac:dyDescent="0.25">
      <c r="A204" s="38" t="s">
        <v>122</v>
      </c>
      <c r="B204" s="35" t="s">
        <v>549</v>
      </c>
      <c r="C204" s="35" t="s">
        <v>98</v>
      </c>
      <c r="D204" s="35" t="s">
        <v>174</v>
      </c>
      <c r="E204" s="35" t="s">
        <v>214</v>
      </c>
      <c r="F204" s="35" t="s">
        <v>123</v>
      </c>
      <c r="G204" s="37">
        <f>360-321.3</f>
        <v>38.699999999999989</v>
      </c>
      <c r="H204" s="37">
        <v>0</v>
      </c>
      <c r="I204" s="37">
        <v>0</v>
      </c>
    </row>
    <row r="205" spans="1:9" ht="15" x14ac:dyDescent="0.25">
      <c r="A205" s="38" t="s">
        <v>220</v>
      </c>
      <c r="B205" s="35" t="s">
        <v>549</v>
      </c>
      <c r="C205" s="35" t="s">
        <v>98</v>
      </c>
      <c r="D205" s="35" t="s">
        <v>174</v>
      </c>
      <c r="E205" s="35" t="s">
        <v>221</v>
      </c>
      <c r="F205" s="35" t="s">
        <v>101</v>
      </c>
      <c r="G205" s="37">
        <f>G206</f>
        <v>2061.6</v>
      </c>
      <c r="H205" s="37">
        <f t="shared" ref="H205:I207" si="28">H206</f>
        <v>5408.8</v>
      </c>
      <c r="I205" s="37">
        <f t="shared" si="28"/>
        <v>5550.1</v>
      </c>
    </row>
    <row r="206" spans="1:9" ht="15" x14ac:dyDescent="0.25">
      <c r="A206" s="38" t="s">
        <v>179</v>
      </c>
      <c r="B206" s="35" t="s">
        <v>549</v>
      </c>
      <c r="C206" s="35" t="s">
        <v>98</v>
      </c>
      <c r="D206" s="35" t="s">
        <v>174</v>
      </c>
      <c r="E206" s="35" t="s">
        <v>222</v>
      </c>
      <c r="F206" s="35" t="s">
        <v>101</v>
      </c>
      <c r="G206" s="37">
        <f>G207</f>
        <v>2061.6</v>
      </c>
      <c r="H206" s="37">
        <f t="shared" si="28"/>
        <v>5408.8</v>
      </c>
      <c r="I206" s="37">
        <f t="shared" si="28"/>
        <v>5550.1</v>
      </c>
    </row>
    <row r="207" spans="1:9" ht="29.25" customHeight="1" x14ac:dyDescent="0.25">
      <c r="A207" s="38" t="s">
        <v>120</v>
      </c>
      <c r="B207" s="35" t="s">
        <v>549</v>
      </c>
      <c r="C207" s="35" t="s">
        <v>98</v>
      </c>
      <c r="D207" s="35" t="s">
        <v>174</v>
      </c>
      <c r="E207" s="35" t="s">
        <v>222</v>
      </c>
      <c r="F207" s="35" t="s">
        <v>121</v>
      </c>
      <c r="G207" s="37">
        <f>G208</f>
        <v>2061.6</v>
      </c>
      <c r="H207" s="37">
        <f t="shared" si="28"/>
        <v>5408.8</v>
      </c>
      <c r="I207" s="37">
        <f t="shared" si="28"/>
        <v>5550.1</v>
      </c>
    </row>
    <row r="208" spans="1:9" ht="30" customHeight="1" x14ac:dyDescent="0.25">
      <c r="A208" s="38" t="s">
        <v>122</v>
      </c>
      <c r="B208" s="35" t="s">
        <v>549</v>
      </c>
      <c r="C208" s="35" t="s">
        <v>98</v>
      </c>
      <c r="D208" s="35" t="s">
        <v>174</v>
      </c>
      <c r="E208" s="35" t="s">
        <v>222</v>
      </c>
      <c r="F208" s="35" t="s">
        <v>123</v>
      </c>
      <c r="G208" s="37">
        <f>68+60+25+100+177+90-2+2143.9-1.9-127.4-396.4-74.6</f>
        <v>2061.6</v>
      </c>
      <c r="H208" s="37">
        <f>68+60+25+100+177+4978.8</f>
        <v>5408.8</v>
      </c>
      <c r="I208" s="37">
        <f>68+60+25+100+177+5120.1</f>
        <v>5550.1</v>
      </c>
    </row>
    <row r="209" spans="1:9" ht="51.75" hidden="1" x14ac:dyDescent="0.25">
      <c r="A209" s="38" t="s">
        <v>223</v>
      </c>
      <c r="B209" s="35" t="s">
        <v>549</v>
      </c>
      <c r="C209" s="35" t="s">
        <v>98</v>
      </c>
      <c r="D209" s="35" t="s">
        <v>174</v>
      </c>
      <c r="E209" s="35" t="s">
        <v>224</v>
      </c>
      <c r="F209" s="35" t="s">
        <v>101</v>
      </c>
      <c r="G209" s="37">
        <f>G210</f>
        <v>0</v>
      </c>
      <c r="H209" s="37">
        <f t="shared" ref="H209:I211" si="29">H210</f>
        <v>0</v>
      </c>
      <c r="I209" s="37">
        <f t="shared" si="29"/>
        <v>0</v>
      </c>
    </row>
    <row r="210" spans="1:9" ht="15" hidden="1" x14ac:dyDescent="0.25">
      <c r="A210" s="38" t="s">
        <v>179</v>
      </c>
      <c r="B210" s="35" t="s">
        <v>549</v>
      </c>
      <c r="C210" s="35" t="s">
        <v>98</v>
      </c>
      <c r="D210" s="35" t="s">
        <v>174</v>
      </c>
      <c r="E210" s="35" t="s">
        <v>360</v>
      </c>
      <c r="F210" s="35" t="s">
        <v>101</v>
      </c>
      <c r="G210" s="37">
        <f>G211</f>
        <v>0</v>
      </c>
      <c r="H210" s="37">
        <f t="shared" si="29"/>
        <v>0</v>
      </c>
      <c r="I210" s="37">
        <f t="shared" si="29"/>
        <v>0</v>
      </c>
    </row>
    <row r="211" spans="1:9" ht="26.25" hidden="1" x14ac:dyDescent="0.25">
      <c r="A211" s="38" t="s">
        <v>120</v>
      </c>
      <c r="B211" s="35" t="s">
        <v>549</v>
      </c>
      <c r="C211" s="35" t="s">
        <v>98</v>
      </c>
      <c r="D211" s="35" t="s">
        <v>174</v>
      </c>
      <c r="E211" s="35" t="s">
        <v>360</v>
      </c>
      <c r="F211" s="35" t="s">
        <v>227</v>
      </c>
      <c r="G211" s="37">
        <f>G212</f>
        <v>0</v>
      </c>
      <c r="H211" s="37">
        <f t="shared" si="29"/>
        <v>0</v>
      </c>
      <c r="I211" s="37">
        <f t="shared" si="29"/>
        <v>0</v>
      </c>
    </row>
    <row r="212" spans="1:9" ht="26.25" hidden="1" x14ac:dyDescent="0.25">
      <c r="A212" s="38" t="s">
        <v>122</v>
      </c>
      <c r="B212" s="35" t="s">
        <v>549</v>
      </c>
      <c r="C212" s="35" t="s">
        <v>98</v>
      </c>
      <c r="D212" s="35" t="s">
        <v>174</v>
      </c>
      <c r="E212" s="35" t="s">
        <v>360</v>
      </c>
      <c r="F212" s="35" t="s">
        <v>229</v>
      </c>
      <c r="G212" s="37">
        <v>0</v>
      </c>
      <c r="H212" s="37">
        <v>0</v>
      </c>
      <c r="I212" s="37">
        <v>0</v>
      </c>
    </row>
    <row r="213" spans="1:9" ht="30.75" customHeight="1" x14ac:dyDescent="0.25">
      <c r="A213" s="38" t="s">
        <v>233</v>
      </c>
      <c r="B213" s="35" t="s">
        <v>549</v>
      </c>
      <c r="C213" s="35" t="s">
        <v>98</v>
      </c>
      <c r="D213" s="35" t="s">
        <v>174</v>
      </c>
      <c r="E213" s="35" t="s">
        <v>234</v>
      </c>
      <c r="F213" s="35" t="s">
        <v>101</v>
      </c>
      <c r="G213" s="37">
        <f>G214+G217+G220+G226+G223</f>
        <v>9645.9</v>
      </c>
      <c r="H213" s="37">
        <f>H214+H217+H220+H226</f>
        <v>5253.6</v>
      </c>
      <c r="I213" s="37">
        <f t="shared" ref="I213" si="30">I214+I217+I220+I226</f>
        <v>5253.6</v>
      </c>
    </row>
    <row r="214" spans="1:9" ht="54" customHeight="1" x14ac:dyDescent="0.25">
      <c r="A214" s="38" t="s">
        <v>235</v>
      </c>
      <c r="B214" s="35" t="s">
        <v>549</v>
      </c>
      <c r="C214" s="35" t="s">
        <v>98</v>
      </c>
      <c r="D214" s="35" t="s">
        <v>174</v>
      </c>
      <c r="E214" s="35" t="s">
        <v>236</v>
      </c>
      <c r="F214" s="35" t="s">
        <v>101</v>
      </c>
      <c r="G214" s="37">
        <f t="shared" ref="G214:I215" si="31">G215</f>
        <v>378.6</v>
      </c>
      <c r="H214" s="37">
        <f t="shared" si="31"/>
        <v>496</v>
      </c>
      <c r="I214" s="37">
        <f t="shared" si="31"/>
        <v>496</v>
      </c>
    </row>
    <row r="215" spans="1:9" ht="15" x14ac:dyDescent="0.25">
      <c r="A215" s="38" t="s">
        <v>124</v>
      </c>
      <c r="B215" s="35" t="s">
        <v>549</v>
      </c>
      <c r="C215" s="35" t="s">
        <v>98</v>
      </c>
      <c r="D215" s="35" t="s">
        <v>174</v>
      </c>
      <c r="E215" s="35" t="s">
        <v>236</v>
      </c>
      <c r="F215" s="35" t="s">
        <v>125</v>
      </c>
      <c r="G215" s="37">
        <f t="shared" si="31"/>
        <v>378.6</v>
      </c>
      <c r="H215" s="37">
        <f t="shared" si="31"/>
        <v>496</v>
      </c>
      <c r="I215" s="37">
        <f t="shared" si="31"/>
        <v>496</v>
      </c>
    </row>
    <row r="216" spans="1:9" ht="15" x14ac:dyDescent="0.25">
      <c r="A216" s="38" t="s">
        <v>126</v>
      </c>
      <c r="B216" s="35" t="s">
        <v>549</v>
      </c>
      <c r="C216" s="35" t="s">
        <v>98</v>
      </c>
      <c r="D216" s="35" t="s">
        <v>174</v>
      </c>
      <c r="E216" s="35" t="s">
        <v>236</v>
      </c>
      <c r="F216" s="35" t="s">
        <v>127</v>
      </c>
      <c r="G216" s="37">
        <f>496-2.5-100-129.5+114.6</f>
        <v>378.6</v>
      </c>
      <c r="H216" s="37">
        <v>496</v>
      </c>
      <c r="I216" s="37">
        <v>496</v>
      </c>
    </row>
    <row r="217" spans="1:9" ht="29.25" customHeight="1" x14ac:dyDescent="0.25">
      <c r="A217" s="38" t="s">
        <v>237</v>
      </c>
      <c r="B217" s="35" t="s">
        <v>549</v>
      </c>
      <c r="C217" s="35" t="s">
        <v>98</v>
      </c>
      <c r="D217" s="35" t="s">
        <v>174</v>
      </c>
      <c r="E217" s="35" t="s">
        <v>238</v>
      </c>
      <c r="F217" s="35" t="s">
        <v>101</v>
      </c>
      <c r="G217" s="37">
        <f>G218+G229</f>
        <v>7452.6</v>
      </c>
      <c r="H217" s="37">
        <f>H218+H229</f>
        <v>4757.6000000000004</v>
      </c>
      <c r="I217" s="37">
        <f>I218+I229</f>
        <v>4757.6000000000004</v>
      </c>
    </row>
    <row r="218" spans="1:9" ht="68.25" customHeight="1" x14ac:dyDescent="0.25">
      <c r="A218" s="38" t="s">
        <v>110</v>
      </c>
      <c r="B218" s="35" t="s">
        <v>549</v>
      </c>
      <c r="C218" s="35" t="s">
        <v>98</v>
      </c>
      <c r="D218" s="35" t="s">
        <v>174</v>
      </c>
      <c r="E218" s="35" t="s">
        <v>238</v>
      </c>
      <c r="F218" s="35" t="s">
        <v>111</v>
      </c>
      <c r="G218" s="37">
        <f>G219</f>
        <v>2867.6</v>
      </c>
      <c r="H218" s="37">
        <f>H219</f>
        <v>3000.3</v>
      </c>
      <c r="I218" s="37">
        <f>I219</f>
        <v>3000.3</v>
      </c>
    </row>
    <row r="219" spans="1:9" ht="18" customHeight="1" x14ac:dyDescent="0.25">
      <c r="A219" s="38" t="s">
        <v>239</v>
      </c>
      <c r="B219" s="35" t="s">
        <v>549</v>
      </c>
      <c r="C219" s="35" t="s">
        <v>98</v>
      </c>
      <c r="D219" s="35" t="s">
        <v>174</v>
      </c>
      <c r="E219" s="35" t="s">
        <v>238</v>
      </c>
      <c r="F219" s="35" t="s">
        <v>240</v>
      </c>
      <c r="G219" s="37">
        <f>3000.3-44.5-13.4+1.5-76.3</f>
        <v>2867.6</v>
      </c>
      <c r="H219" s="37">
        <v>3000.3</v>
      </c>
      <c r="I219" s="37">
        <v>3000.3</v>
      </c>
    </row>
    <row r="220" spans="1:9" ht="31.5" customHeight="1" x14ac:dyDescent="0.25">
      <c r="A220" s="38" t="s">
        <v>593</v>
      </c>
      <c r="B220" s="35" t="s">
        <v>549</v>
      </c>
      <c r="C220" s="35" t="s">
        <v>98</v>
      </c>
      <c r="D220" s="35" t="s">
        <v>174</v>
      </c>
      <c r="E220" s="35" t="s">
        <v>594</v>
      </c>
      <c r="F220" s="35" t="s">
        <v>101</v>
      </c>
      <c r="G220" s="37">
        <f>G221</f>
        <v>1510.3</v>
      </c>
      <c r="H220" s="37">
        <f t="shared" ref="H220:I220" si="32">H221</f>
        <v>0</v>
      </c>
      <c r="I220" s="37">
        <f t="shared" si="32"/>
        <v>0</v>
      </c>
    </row>
    <row r="221" spans="1:9" ht="70.5" customHeight="1" x14ac:dyDescent="0.25">
      <c r="A221" s="38" t="s">
        <v>110</v>
      </c>
      <c r="B221" s="35" t="s">
        <v>549</v>
      </c>
      <c r="C221" s="35" t="s">
        <v>98</v>
      </c>
      <c r="D221" s="35" t="s">
        <v>174</v>
      </c>
      <c r="E221" s="35" t="s">
        <v>594</v>
      </c>
      <c r="F221" s="35" t="s">
        <v>111</v>
      </c>
      <c r="G221" s="37">
        <f>G222</f>
        <v>1510.3</v>
      </c>
      <c r="H221" s="37">
        <f t="shared" ref="H221:I221" si="33">H222</f>
        <v>0</v>
      </c>
      <c r="I221" s="37">
        <f t="shared" si="33"/>
        <v>0</v>
      </c>
    </row>
    <row r="222" spans="1:9" ht="18" customHeight="1" x14ac:dyDescent="0.25">
      <c r="A222" s="38" t="s">
        <v>239</v>
      </c>
      <c r="B222" s="35" t="s">
        <v>549</v>
      </c>
      <c r="C222" s="35" t="s">
        <v>98</v>
      </c>
      <c r="D222" s="35" t="s">
        <v>174</v>
      </c>
      <c r="E222" s="35" t="s">
        <v>594</v>
      </c>
      <c r="F222" s="35" t="s">
        <v>240</v>
      </c>
      <c r="G222" s="37">
        <f>845.1+255.2+410</f>
        <v>1510.3</v>
      </c>
      <c r="H222" s="37">
        <v>0</v>
      </c>
      <c r="I222" s="37">
        <v>0</v>
      </c>
    </row>
    <row r="223" spans="1:9" ht="40.5" customHeight="1" x14ac:dyDescent="0.25">
      <c r="A223" s="38" t="s">
        <v>669</v>
      </c>
      <c r="B223" s="35" t="s">
        <v>549</v>
      </c>
      <c r="C223" s="35" t="s">
        <v>98</v>
      </c>
      <c r="D223" s="35" t="s">
        <v>174</v>
      </c>
      <c r="E223" s="35" t="s">
        <v>681</v>
      </c>
      <c r="F223" s="35" t="s">
        <v>101</v>
      </c>
      <c r="G223" s="37">
        <f>G224</f>
        <v>224.9</v>
      </c>
      <c r="H223" s="37">
        <v>0</v>
      </c>
      <c r="I223" s="37">
        <v>0</v>
      </c>
    </row>
    <row r="224" spans="1:9" ht="18" customHeight="1" x14ac:dyDescent="0.25">
      <c r="A224" s="38" t="s">
        <v>124</v>
      </c>
      <c r="B224" s="35" t="s">
        <v>549</v>
      </c>
      <c r="C224" s="35" t="s">
        <v>98</v>
      </c>
      <c r="D224" s="35" t="s">
        <v>174</v>
      </c>
      <c r="E224" s="35" t="s">
        <v>681</v>
      </c>
      <c r="F224" s="35" t="s">
        <v>125</v>
      </c>
      <c r="G224" s="37">
        <f>G225</f>
        <v>224.9</v>
      </c>
      <c r="H224" s="37">
        <v>0</v>
      </c>
      <c r="I224" s="37">
        <v>0</v>
      </c>
    </row>
    <row r="225" spans="1:9" ht="18" customHeight="1" x14ac:dyDescent="0.25">
      <c r="A225" s="38" t="s">
        <v>126</v>
      </c>
      <c r="B225" s="35" t="s">
        <v>549</v>
      </c>
      <c r="C225" s="35" t="s">
        <v>98</v>
      </c>
      <c r="D225" s="35" t="s">
        <v>174</v>
      </c>
      <c r="E225" s="35" t="s">
        <v>681</v>
      </c>
      <c r="F225" s="35" t="s">
        <v>127</v>
      </c>
      <c r="G225" s="37">
        <v>224.9</v>
      </c>
      <c r="H225" s="37">
        <v>0</v>
      </c>
      <c r="I225" s="37">
        <v>0</v>
      </c>
    </row>
    <row r="226" spans="1:9" ht="44.25" customHeight="1" x14ac:dyDescent="0.25">
      <c r="A226" s="38" t="s">
        <v>591</v>
      </c>
      <c r="B226" s="35" t="s">
        <v>549</v>
      </c>
      <c r="C226" s="35" t="s">
        <v>98</v>
      </c>
      <c r="D226" s="35" t="s">
        <v>174</v>
      </c>
      <c r="E226" s="35" t="s">
        <v>599</v>
      </c>
      <c r="F226" s="35" t="s">
        <v>101</v>
      </c>
      <c r="G226" s="37">
        <f>G227</f>
        <v>79.5</v>
      </c>
      <c r="H226" s="37">
        <f t="shared" ref="H226:I226" si="34">H227</f>
        <v>0</v>
      </c>
      <c r="I226" s="37">
        <f t="shared" si="34"/>
        <v>0</v>
      </c>
    </row>
    <row r="227" spans="1:9" ht="70.5" customHeight="1" x14ac:dyDescent="0.25">
      <c r="A227" s="38" t="s">
        <v>110</v>
      </c>
      <c r="B227" s="35" t="s">
        <v>549</v>
      </c>
      <c r="C227" s="35" t="s">
        <v>98</v>
      </c>
      <c r="D227" s="35" t="s">
        <v>174</v>
      </c>
      <c r="E227" s="35" t="s">
        <v>599</v>
      </c>
      <c r="F227" s="35" t="s">
        <v>111</v>
      </c>
      <c r="G227" s="37">
        <f>G228</f>
        <v>79.5</v>
      </c>
      <c r="H227" s="37">
        <f t="shared" ref="H227:I227" si="35">H228</f>
        <v>0</v>
      </c>
      <c r="I227" s="37">
        <f t="shared" si="35"/>
        <v>0</v>
      </c>
    </row>
    <row r="228" spans="1:9" ht="18" customHeight="1" x14ac:dyDescent="0.25">
      <c r="A228" s="38" t="s">
        <v>239</v>
      </c>
      <c r="B228" s="35" t="s">
        <v>549</v>
      </c>
      <c r="C228" s="35" t="s">
        <v>98</v>
      </c>
      <c r="D228" s="35" t="s">
        <v>174</v>
      </c>
      <c r="E228" s="35" t="s">
        <v>599</v>
      </c>
      <c r="F228" s="35" t="s">
        <v>240</v>
      </c>
      <c r="G228" s="37">
        <f>44.5+13.4-1.5+16.6+6.5</f>
        <v>79.5</v>
      </c>
      <c r="H228" s="37">
        <v>0</v>
      </c>
      <c r="I228" s="37">
        <v>0</v>
      </c>
    </row>
    <row r="229" spans="1:9" ht="32.25" customHeight="1" x14ac:dyDescent="0.25">
      <c r="A229" s="38" t="s">
        <v>120</v>
      </c>
      <c r="B229" s="35" t="s">
        <v>549</v>
      </c>
      <c r="C229" s="35" t="s">
        <v>98</v>
      </c>
      <c r="D229" s="35" t="s">
        <v>174</v>
      </c>
      <c r="E229" s="35" t="s">
        <v>238</v>
      </c>
      <c r="F229" s="35" t="s">
        <v>121</v>
      </c>
      <c r="G229" s="37">
        <f>G230</f>
        <v>4585</v>
      </c>
      <c r="H229" s="37">
        <f>H230</f>
        <v>1757.2999999999997</v>
      </c>
      <c r="I229" s="37">
        <f>I230</f>
        <v>1757.2999999999997</v>
      </c>
    </row>
    <row r="230" spans="1:9" ht="31.5" customHeight="1" x14ac:dyDescent="0.25">
      <c r="A230" s="38" t="s">
        <v>255</v>
      </c>
      <c r="B230" s="35" t="s">
        <v>549</v>
      </c>
      <c r="C230" s="35" t="s">
        <v>98</v>
      </c>
      <c r="D230" s="35" t="s">
        <v>174</v>
      </c>
      <c r="E230" s="35" t="s">
        <v>238</v>
      </c>
      <c r="F230" s="35" t="s">
        <v>123</v>
      </c>
      <c r="G230" s="37">
        <f>2121.2-256.3+1652.6+41.1-111.7+100+110+244.3+121.3+562.5</f>
        <v>4585</v>
      </c>
      <c r="H230" s="37">
        <f>2121.2-363.9</f>
        <v>1757.2999999999997</v>
      </c>
      <c r="I230" s="37">
        <f>2121.2-363.9</f>
        <v>1757.2999999999997</v>
      </c>
    </row>
    <row r="231" spans="1:9" ht="15" x14ac:dyDescent="0.25">
      <c r="A231" s="38" t="s">
        <v>241</v>
      </c>
      <c r="B231" s="35" t="s">
        <v>549</v>
      </c>
      <c r="C231" s="35" t="s">
        <v>103</v>
      </c>
      <c r="D231" s="35" t="s">
        <v>99</v>
      </c>
      <c r="E231" s="35" t="s">
        <v>100</v>
      </c>
      <c r="F231" s="35" t="s">
        <v>101</v>
      </c>
      <c r="G231" s="37">
        <f t="shared" ref="G231:I236" si="36">G232</f>
        <v>73.5</v>
      </c>
      <c r="H231" s="37">
        <f t="shared" si="36"/>
        <v>67.8</v>
      </c>
      <c r="I231" s="37">
        <f t="shared" si="36"/>
        <v>70.3</v>
      </c>
    </row>
    <row r="232" spans="1:9" ht="20.25" customHeight="1" x14ac:dyDescent="0.25">
      <c r="A232" s="38" t="s">
        <v>242</v>
      </c>
      <c r="B232" s="35" t="s">
        <v>549</v>
      </c>
      <c r="C232" s="35" t="s">
        <v>103</v>
      </c>
      <c r="D232" s="35" t="s">
        <v>243</v>
      </c>
      <c r="E232" s="35" t="s">
        <v>100</v>
      </c>
      <c r="F232" s="35" t="s">
        <v>101</v>
      </c>
      <c r="G232" s="37">
        <f t="shared" si="36"/>
        <v>73.5</v>
      </c>
      <c r="H232" s="37">
        <f t="shared" si="36"/>
        <v>67.8</v>
      </c>
      <c r="I232" s="37">
        <f t="shared" si="36"/>
        <v>70.3</v>
      </c>
    </row>
    <row r="233" spans="1:9" ht="26.25" x14ac:dyDescent="0.25">
      <c r="A233" s="38" t="s">
        <v>104</v>
      </c>
      <c r="B233" s="35" t="s">
        <v>549</v>
      </c>
      <c r="C233" s="35" t="s">
        <v>103</v>
      </c>
      <c r="D233" s="35" t="s">
        <v>243</v>
      </c>
      <c r="E233" s="35" t="s">
        <v>105</v>
      </c>
      <c r="F233" s="35" t="s">
        <v>101</v>
      </c>
      <c r="G233" s="37">
        <f t="shared" si="36"/>
        <v>73.5</v>
      </c>
      <c r="H233" s="37">
        <f t="shared" si="36"/>
        <v>67.8</v>
      </c>
      <c r="I233" s="37">
        <f t="shared" si="36"/>
        <v>70.3</v>
      </c>
    </row>
    <row r="234" spans="1:9" ht="26.25" x14ac:dyDescent="0.25">
      <c r="A234" s="38" t="s">
        <v>106</v>
      </c>
      <c r="B234" s="35" t="s">
        <v>549</v>
      </c>
      <c r="C234" s="35" t="s">
        <v>103</v>
      </c>
      <c r="D234" s="35" t="s">
        <v>243</v>
      </c>
      <c r="E234" s="35" t="s">
        <v>107</v>
      </c>
      <c r="F234" s="35" t="s">
        <v>101</v>
      </c>
      <c r="G234" s="37">
        <f t="shared" si="36"/>
        <v>73.5</v>
      </c>
      <c r="H234" s="37">
        <f t="shared" si="36"/>
        <v>67.8</v>
      </c>
      <c r="I234" s="37">
        <f t="shared" si="36"/>
        <v>70.3</v>
      </c>
    </row>
    <row r="235" spans="1:9" ht="26.25" x14ac:dyDescent="0.25">
      <c r="A235" s="38" t="s">
        <v>244</v>
      </c>
      <c r="B235" s="35" t="s">
        <v>549</v>
      </c>
      <c r="C235" s="35" t="s">
        <v>103</v>
      </c>
      <c r="D235" s="35" t="s">
        <v>243</v>
      </c>
      <c r="E235" s="35" t="s">
        <v>245</v>
      </c>
      <c r="F235" s="35" t="s">
        <v>101</v>
      </c>
      <c r="G235" s="37">
        <f t="shared" si="36"/>
        <v>73.5</v>
      </c>
      <c r="H235" s="37">
        <f t="shared" si="36"/>
        <v>67.8</v>
      </c>
      <c r="I235" s="37">
        <f t="shared" si="36"/>
        <v>70.3</v>
      </c>
    </row>
    <row r="236" spans="1:9" ht="51" customHeight="1" x14ac:dyDescent="0.25">
      <c r="A236" s="38" t="s">
        <v>110</v>
      </c>
      <c r="B236" s="35" t="s">
        <v>549</v>
      </c>
      <c r="C236" s="35" t="s">
        <v>103</v>
      </c>
      <c r="D236" s="35" t="s">
        <v>243</v>
      </c>
      <c r="E236" s="35" t="s">
        <v>245</v>
      </c>
      <c r="F236" s="35" t="s">
        <v>111</v>
      </c>
      <c r="G236" s="37">
        <f t="shared" si="36"/>
        <v>73.5</v>
      </c>
      <c r="H236" s="37">
        <f t="shared" si="36"/>
        <v>67.8</v>
      </c>
      <c r="I236" s="37">
        <f t="shared" si="36"/>
        <v>70.3</v>
      </c>
    </row>
    <row r="237" spans="1:9" ht="26.25" x14ac:dyDescent="0.25">
      <c r="A237" s="38" t="s">
        <v>112</v>
      </c>
      <c r="B237" s="35" t="s">
        <v>549</v>
      </c>
      <c r="C237" s="35" t="s">
        <v>103</v>
      </c>
      <c r="D237" s="35" t="s">
        <v>243</v>
      </c>
      <c r="E237" s="35" t="s">
        <v>245</v>
      </c>
      <c r="F237" s="35" t="s">
        <v>113</v>
      </c>
      <c r="G237" s="37">
        <f>67.1+6.4</f>
        <v>73.5</v>
      </c>
      <c r="H237" s="37">
        <v>67.8</v>
      </c>
      <c r="I237" s="37">
        <v>70.3</v>
      </c>
    </row>
    <row r="238" spans="1:9" ht="26.25" x14ac:dyDescent="0.25">
      <c r="A238" s="38" t="s">
        <v>246</v>
      </c>
      <c r="B238" s="35" t="s">
        <v>549</v>
      </c>
      <c r="C238" s="35" t="s">
        <v>243</v>
      </c>
      <c r="D238" s="35" t="s">
        <v>99</v>
      </c>
      <c r="E238" s="35" t="s">
        <v>100</v>
      </c>
      <c r="F238" s="35" t="s">
        <v>101</v>
      </c>
      <c r="G238" s="37">
        <f t="shared" ref="G238:I239" si="37">G239</f>
        <v>5288.7999999999993</v>
      </c>
      <c r="H238" s="37">
        <f t="shared" si="37"/>
        <v>2563.5</v>
      </c>
      <c r="I238" s="37">
        <f t="shared" si="37"/>
        <v>2647.6</v>
      </c>
    </row>
    <row r="239" spans="1:9" ht="31.5" customHeight="1" x14ac:dyDescent="0.25">
      <c r="A239" s="38" t="s">
        <v>247</v>
      </c>
      <c r="B239" s="35" t="s">
        <v>549</v>
      </c>
      <c r="C239" s="35" t="s">
        <v>243</v>
      </c>
      <c r="D239" s="35" t="s">
        <v>248</v>
      </c>
      <c r="E239" s="35" t="s">
        <v>100</v>
      </c>
      <c r="F239" s="35" t="s">
        <v>101</v>
      </c>
      <c r="G239" s="37">
        <f t="shared" si="37"/>
        <v>5288.7999999999993</v>
      </c>
      <c r="H239" s="37">
        <f t="shared" si="37"/>
        <v>2563.5</v>
      </c>
      <c r="I239" s="37">
        <f t="shared" si="37"/>
        <v>2647.6</v>
      </c>
    </row>
    <row r="240" spans="1:9" ht="56.25" customHeight="1" x14ac:dyDescent="0.25">
      <c r="A240" s="38" t="s">
        <v>203</v>
      </c>
      <c r="B240" s="35" t="s">
        <v>549</v>
      </c>
      <c r="C240" s="35" t="s">
        <v>243</v>
      </c>
      <c r="D240" s="35" t="s">
        <v>248</v>
      </c>
      <c r="E240" s="35" t="s">
        <v>204</v>
      </c>
      <c r="F240" s="35" t="s">
        <v>101</v>
      </c>
      <c r="G240" s="37">
        <f>G246+G277+G285</f>
        <v>5288.7999999999993</v>
      </c>
      <c r="H240" s="37">
        <f>H241+H246</f>
        <v>2563.5</v>
      </c>
      <c r="I240" s="37">
        <f>I241+I246</f>
        <v>2647.6</v>
      </c>
    </row>
    <row r="241" spans="1:9" ht="22.5" hidden="1" customHeight="1" x14ac:dyDescent="0.25">
      <c r="A241" s="38" t="s">
        <v>205</v>
      </c>
      <c r="B241" s="35" t="s">
        <v>549</v>
      </c>
      <c r="C241" s="35" t="s">
        <v>243</v>
      </c>
      <c r="D241" s="35" t="s">
        <v>248</v>
      </c>
      <c r="E241" s="35" t="s">
        <v>206</v>
      </c>
      <c r="F241" s="35" t="s">
        <v>101</v>
      </c>
      <c r="G241" s="37">
        <f>G242+G278</f>
        <v>0</v>
      </c>
    </row>
    <row r="242" spans="1:9" ht="19.5" hidden="1" customHeight="1" x14ac:dyDescent="0.25">
      <c r="A242" s="38" t="s">
        <v>270</v>
      </c>
      <c r="B242" s="35" t="s">
        <v>549</v>
      </c>
      <c r="C242" s="35" t="s">
        <v>243</v>
      </c>
      <c r="D242" s="35" t="s">
        <v>248</v>
      </c>
      <c r="E242" s="35" t="s">
        <v>271</v>
      </c>
      <c r="F242" s="35" t="s">
        <v>101</v>
      </c>
      <c r="G242" s="37">
        <f>G243</f>
        <v>0</v>
      </c>
    </row>
    <row r="243" spans="1:9" ht="21" hidden="1" customHeight="1" x14ac:dyDescent="0.25">
      <c r="A243" s="38" t="s">
        <v>179</v>
      </c>
      <c r="B243" s="35" t="s">
        <v>549</v>
      </c>
      <c r="C243" s="35" t="s">
        <v>243</v>
      </c>
      <c r="D243" s="35" t="s">
        <v>248</v>
      </c>
      <c r="E243" s="35" t="s">
        <v>272</v>
      </c>
      <c r="F243" s="35" t="s">
        <v>101</v>
      </c>
      <c r="G243" s="37">
        <f>G244</f>
        <v>0</v>
      </c>
    </row>
    <row r="244" spans="1:9" ht="22.5" hidden="1" customHeight="1" x14ac:dyDescent="0.25">
      <c r="A244" s="38" t="s">
        <v>120</v>
      </c>
      <c r="B244" s="35" t="s">
        <v>549</v>
      </c>
      <c r="C244" s="35" t="s">
        <v>243</v>
      </c>
      <c r="D244" s="35" t="s">
        <v>248</v>
      </c>
      <c r="E244" s="35" t="s">
        <v>272</v>
      </c>
      <c r="F244" s="35" t="s">
        <v>121</v>
      </c>
      <c r="G244" s="37">
        <f>G245</f>
        <v>0</v>
      </c>
    </row>
    <row r="245" spans="1:9" ht="26.25" hidden="1" customHeight="1" x14ac:dyDescent="0.25">
      <c r="A245" s="38" t="s">
        <v>122</v>
      </c>
      <c r="B245" s="35" t="s">
        <v>549</v>
      </c>
      <c r="C245" s="35" t="s">
        <v>243</v>
      </c>
      <c r="D245" s="35" t="s">
        <v>248</v>
      </c>
      <c r="E245" s="35" t="s">
        <v>272</v>
      </c>
      <c r="F245" s="35" t="s">
        <v>123</v>
      </c>
      <c r="G245" s="37">
        <v>0</v>
      </c>
    </row>
    <row r="246" spans="1:9" ht="39" x14ac:dyDescent="0.25">
      <c r="A246" s="38" t="s">
        <v>249</v>
      </c>
      <c r="B246" s="35" t="s">
        <v>549</v>
      </c>
      <c r="C246" s="35" t="s">
        <v>243</v>
      </c>
      <c r="D246" s="35" t="s">
        <v>248</v>
      </c>
      <c r="E246" s="35" t="s">
        <v>250</v>
      </c>
      <c r="F246" s="35" t="s">
        <v>101</v>
      </c>
      <c r="G246" s="37">
        <f>G266+G247+G262</f>
        <v>4176.2</v>
      </c>
      <c r="H246" s="37">
        <f>H266+H247+H262</f>
        <v>2563.5</v>
      </c>
      <c r="I246" s="37">
        <f>I266+I247+I262</f>
        <v>2647.6</v>
      </c>
    </row>
    <row r="247" spans="1:9" ht="77.25" x14ac:dyDescent="0.25">
      <c r="A247" s="38" t="s">
        <v>251</v>
      </c>
      <c r="B247" s="35" t="s">
        <v>549</v>
      </c>
      <c r="C247" s="35" t="s">
        <v>243</v>
      </c>
      <c r="D247" s="35" t="s">
        <v>248</v>
      </c>
      <c r="E247" s="35" t="s">
        <v>252</v>
      </c>
      <c r="F247" s="35" t="s">
        <v>101</v>
      </c>
      <c r="G247" s="37">
        <f>G248+G251+G254+G257</f>
        <v>4127.2</v>
      </c>
      <c r="H247" s="37">
        <f t="shared" ref="H247:I247" si="38">H248+H251+H254+H257</f>
        <v>2514.5</v>
      </c>
      <c r="I247" s="37">
        <f t="shared" si="38"/>
        <v>2598.6</v>
      </c>
    </row>
    <row r="248" spans="1:9" ht="51.75" x14ac:dyDescent="0.25">
      <c r="A248" s="38" t="s">
        <v>235</v>
      </c>
      <c r="B248" s="35" t="s">
        <v>549</v>
      </c>
      <c r="C248" s="35" t="s">
        <v>243</v>
      </c>
      <c r="D248" s="35" t="s">
        <v>248</v>
      </c>
      <c r="E248" s="35" t="s">
        <v>253</v>
      </c>
      <c r="F248" s="35" t="s">
        <v>101</v>
      </c>
      <c r="G248" s="37">
        <f t="shared" ref="G248:I249" si="39">G249</f>
        <v>4</v>
      </c>
      <c r="H248" s="37">
        <f t="shared" si="39"/>
        <v>4</v>
      </c>
      <c r="I248" s="37">
        <f t="shared" si="39"/>
        <v>4</v>
      </c>
    </row>
    <row r="249" spans="1:9" ht="16.5" customHeight="1" x14ac:dyDescent="0.25">
      <c r="A249" s="38" t="s">
        <v>124</v>
      </c>
      <c r="B249" s="35" t="s">
        <v>549</v>
      </c>
      <c r="C249" s="35" t="s">
        <v>243</v>
      </c>
      <c r="D249" s="35" t="s">
        <v>248</v>
      </c>
      <c r="E249" s="35" t="s">
        <v>253</v>
      </c>
      <c r="F249" s="35" t="s">
        <v>125</v>
      </c>
      <c r="G249" s="37">
        <f t="shared" si="39"/>
        <v>4</v>
      </c>
      <c r="H249" s="37">
        <f t="shared" si="39"/>
        <v>4</v>
      </c>
      <c r="I249" s="37">
        <f t="shared" si="39"/>
        <v>4</v>
      </c>
    </row>
    <row r="250" spans="1:9" ht="19.5" customHeight="1" x14ac:dyDescent="0.25">
      <c r="A250" s="38" t="s">
        <v>126</v>
      </c>
      <c r="B250" s="35" t="s">
        <v>549</v>
      </c>
      <c r="C250" s="35" t="s">
        <v>243</v>
      </c>
      <c r="D250" s="35" t="s">
        <v>248</v>
      </c>
      <c r="E250" s="35" t="s">
        <v>253</v>
      </c>
      <c r="F250" s="35" t="s">
        <v>127</v>
      </c>
      <c r="G250" s="37">
        <v>4</v>
      </c>
      <c r="H250" s="37">
        <v>4</v>
      </c>
      <c r="I250" s="37">
        <v>4</v>
      </c>
    </row>
    <row r="251" spans="1:9" ht="29.25" customHeight="1" x14ac:dyDescent="0.25">
      <c r="A251" s="38" t="s">
        <v>237</v>
      </c>
      <c r="B251" s="35" t="s">
        <v>549</v>
      </c>
      <c r="C251" s="35" t="s">
        <v>243</v>
      </c>
      <c r="D251" s="35" t="s">
        <v>248</v>
      </c>
      <c r="E251" s="35" t="s">
        <v>254</v>
      </c>
      <c r="F251" s="35" t="s">
        <v>101</v>
      </c>
      <c r="G251" s="37">
        <f>G252+G260</f>
        <v>2730.1999999999994</v>
      </c>
      <c r="H251" s="37">
        <f>H252+H260</f>
        <v>2510.5</v>
      </c>
      <c r="I251" s="37">
        <f>I252+I260</f>
        <v>2594.6</v>
      </c>
    </row>
    <row r="252" spans="1:9" ht="64.5" x14ac:dyDescent="0.25">
      <c r="A252" s="38" t="s">
        <v>110</v>
      </c>
      <c r="B252" s="35" t="s">
        <v>549</v>
      </c>
      <c r="C252" s="35" t="s">
        <v>243</v>
      </c>
      <c r="D252" s="35" t="s">
        <v>248</v>
      </c>
      <c r="E252" s="35" t="s">
        <v>254</v>
      </c>
      <c r="F252" s="35" t="s">
        <v>111</v>
      </c>
      <c r="G252" s="37">
        <f>G253</f>
        <v>2386.0999999999995</v>
      </c>
      <c r="H252" s="37">
        <f>H253</f>
        <v>2499.5</v>
      </c>
      <c r="I252" s="37">
        <f>I253</f>
        <v>2583.6</v>
      </c>
    </row>
    <row r="253" spans="1:9" ht="15" x14ac:dyDescent="0.25">
      <c r="A253" s="38" t="s">
        <v>239</v>
      </c>
      <c r="B253" s="35" t="s">
        <v>549</v>
      </c>
      <c r="C253" s="35" t="s">
        <v>243</v>
      </c>
      <c r="D253" s="35" t="s">
        <v>248</v>
      </c>
      <c r="E253" s="35" t="s">
        <v>254</v>
      </c>
      <c r="F253" s="35" t="s">
        <v>240</v>
      </c>
      <c r="G253" s="37">
        <f>2455.7-39.3-11.9-18.4</f>
        <v>2386.0999999999995</v>
      </c>
      <c r="H253" s="37">
        <v>2499.5</v>
      </c>
      <c r="I253" s="37">
        <v>2583.6</v>
      </c>
    </row>
    <row r="254" spans="1:9" ht="26.25" x14ac:dyDescent="0.25">
      <c r="A254" s="38" t="s">
        <v>593</v>
      </c>
      <c r="B254" s="35" t="s">
        <v>549</v>
      </c>
      <c r="C254" s="35" t="s">
        <v>243</v>
      </c>
      <c r="D254" s="35" t="s">
        <v>248</v>
      </c>
      <c r="E254" s="35" t="s">
        <v>595</v>
      </c>
      <c r="F254" s="35" t="s">
        <v>101</v>
      </c>
      <c r="G254" s="37">
        <f>G255</f>
        <v>1323.4</v>
      </c>
      <c r="H254" s="37">
        <f t="shared" ref="H254:I254" si="40">H255</f>
        <v>0</v>
      </c>
      <c r="I254" s="37">
        <f t="shared" si="40"/>
        <v>0</v>
      </c>
    </row>
    <row r="255" spans="1:9" ht="64.5" x14ac:dyDescent="0.25">
      <c r="A255" s="38" t="s">
        <v>110</v>
      </c>
      <c r="B255" s="35" t="s">
        <v>549</v>
      </c>
      <c r="C255" s="35" t="s">
        <v>243</v>
      </c>
      <c r="D255" s="35" t="s">
        <v>248</v>
      </c>
      <c r="E255" s="35" t="s">
        <v>595</v>
      </c>
      <c r="F255" s="35" t="s">
        <v>111</v>
      </c>
      <c r="G255" s="37">
        <f>G256</f>
        <v>1323.4</v>
      </c>
      <c r="H255" s="37">
        <f t="shared" ref="H255:I255" si="41">H256</f>
        <v>0</v>
      </c>
      <c r="I255" s="37">
        <f t="shared" si="41"/>
        <v>0</v>
      </c>
    </row>
    <row r="256" spans="1:9" ht="15" x14ac:dyDescent="0.25">
      <c r="A256" s="38" t="s">
        <v>239</v>
      </c>
      <c r="B256" s="35" t="s">
        <v>549</v>
      </c>
      <c r="C256" s="35" t="s">
        <v>243</v>
      </c>
      <c r="D256" s="35" t="s">
        <v>248</v>
      </c>
      <c r="E256" s="35" t="s">
        <v>595</v>
      </c>
      <c r="F256" s="35" t="s">
        <v>240</v>
      </c>
      <c r="G256" s="37">
        <f>747.6+225.8+350</f>
        <v>1323.4</v>
      </c>
      <c r="H256" s="37">
        <v>0</v>
      </c>
      <c r="I256" s="37">
        <v>0</v>
      </c>
    </row>
    <row r="257" spans="1:9" ht="39" x14ac:dyDescent="0.25">
      <c r="A257" s="38" t="s">
        <v>591</v>
      </c>
      <c r="B257" s="35" t="s">
        <v>549</v>
      </c>
      <c r="C257" s="35" t="s">
        <v>243</v>
      </c>
      <c r="D257" s="35" t="s">
        <v>248</v>
      </c>
      <c r="E257" s="35" t="s">
        <v>600</v>
      </c>
      <c r="F257" s="35" t="s">
        <v>101</v>
      </c>
      <c r="G257" s="37">
        <f>G258</f>
        <v>69.599999999999994</v>
      </c>
      <c r="H257" s="37">
        <f t="shared" ref="H257:I257" si="42">H258</f>
        <v>0</v>
      </c>
      <c r="I257" s="37">
        <f t="shared" si="42"/>
        <v>0</v>
      </c>
    </row>
    <row r="258" spans="1:9" ht="64.5" x14ac:dyDescent="0.25">
      <c r="A258" s="38" t="s">
        <v>110</v>
      </c>
      <c r="B258" s="35" t="s">
        <v>549</v>
      </c>
      <c r="C258" s="35" t="s">
        <v>243</v>
      </c>
      <c r="D258" s="35" t="s">
        <v>248</v>
      </c>
      <c r="E258" s="35" t="s">
        <v>600</v>
      </c>
      <c r="F258" s="35" t="s">
        <v>111</v>
      </c>
      <c r="G258" s="37">
        <f>G259</f>
        <v>69.599999999999994</v>
      </c>
      <c r="H258" s="37">
        <f t="shared" ref="H258:I258" si="43">H259</f>
        <v>0</v>
      </c>
      <c r="I258" s="37">
        <f t="shared" si="43"/>
        <v>0</v>
      </c>
    </row>
    <row r="259" spans="1:9" ht="15" x14ac:dyDescent="0.25">
      <c r="A259" s="38" t="s">
        <v>239</v>
      </c>
      <c r="B259" s="35" t="s">
        <v>549</v>
      </c>
      <c r="C259" s="35" t="s">
        <v>243</v>
      </c>
      <c r="D259" s="35" t="s">
        <v>248</v>
      </c>
      <c r="E259" s="35" t="s">
        <v>600</v>
      </c>
      <c r="F259" s="35" t="s">
        <v>240</v>
      </c>
      <c r="G259" s="37">
        <f>39.3+11.9+14.1+4.3</f>
        <v>69.599999999999994</v>
      </c>
      <c r="H259" s="37">
        <v>0</v>
      </c>
      <c r="I259" s="37">
        <v>0</v>
      </c>
    </row>
    <row r="260" spans="1:9" ht="26.25" x14ac:dyDescent="0.25">
      <c r="A260" s="38" t="s">
        <v>120</v>
      </c>
      <c r="B260" s="35" t="s">
        <v>549</v>
      </c>
      <c r="C260" s="35" t="s">
        <v>243</v>
      </c>
      <c r="D260" s="35" t="s">
        <v>248</v>
      </c>
      <c r="E260" s="35" t="s">
        <v>254</v>
      </c>
      <c r="F260" s="35" t="s">
        <v>121</v>
      </c>
      <c r="G260" s="37">
        <f>G261</f>
        <v>344.1</v>
      </c>
      <c r="H260" s="37">
        <f>H261</f>
        <v>11</v>
      </c>
      <c r="I260" s="37">
        <f>I261</f>
        <v>11</v>
      </c>
    </row>
    <row r="261" spans="1:9" ht="26.25" x14ac:dyDescent="0.25">
      <c r="A261" s="38" t="s">
        <v>255</v>
      </c>
      <c r="B261" s="35" t="s">
        <v>549</v>
      </c>
      <c r="C261" s="35" t="s">
        <v>243</v>
      </c>
      <c r="D261" s="35" t="s">
        <v>248</v>
      </c>
      <c r="E261" s="35" t="s">
        <v>254</v>
      </c>
      <c r="F261" s="35" t="s">
        <v>123</v>
      </c>
      <c r="G261" s="37">
        <f>128.9+580.2-375+10</f>
        <v>344.1</v>
      </c>
      <c r="H261" s="37">
        <v>11</v>
      </c>
      <c r="I261" s="37">
        <v>11</v>
      </c>
    </row>
    <row r="262" spans="1:9" ht="26.25" x14ac:dyDescent="0.25">
      <c r="A262" s="38" t="s">
        <v>256</v>
      </c>
      <c r="B262" s="35" t="s">
        <v>549</v>
      </c>
      <c r="C262" s="35" t="s">
        <v>243</v>
      </c>
      <c r="D262" s="35" t="s">
        <v>248</v>
      </c>
      <c r="E262" s="35" t="s">
        <v>257</v>
      </c>
      <c r="F262" s="35" t="s">
        <v>101</v>
      </c>
      <c r="G262" s="37">
        <f>G263</f>
        <v>49</v>
      </c>
      <c r="H262" s="37">
        <f t="shared" ref="H262:I264" si="44">H263</f>
        <v>49</v>
      </c>
      <c r="I262" s="37">
        <f t="shared" si="44"/>
        <v>49</v>
      </c>
    </row>
    <row r="263" spans="1:9" ht="15" x14ac:dyDescent="0.25">
      <c r="A263" s="38" t="s">
        <v>179</v>
      </c>
      <c r="B263" s="35" t="s">
        <v>549</v>
      </c>
      <c r="C263" s="35" t="s">
        <v>243</v>
      </c>
      <c r="D263" s="35" t="s">
        <v>248</v>
      </c>
      <c r="E263" s="35" t="s">
        <v>258</v>
      </c>
      <c r="F263" s="35" t="s">
        <v>101</v>
      </c>
      <c r="G263" s="37">
        <f>G264</f>
        <v>49</v>
      </c>
      <c r="H263" s="37">
        <f t="shared" si="44"/>
        <v>49</v>
      </c>
      <c r="I263" s="37">
        <f t="shared" si="44"/>
        <v>49</v>
      </c>
    </row>
    <row r="264" spans="1:9" ht="26.25" x14ac:dyDescent="0.25">
      <c r="A264" s="38" t="s">
        <v>120</v>
      </c>
      <c r="B264" s="35" t="s">
        <v>549</v>
      </c>
      <c r="C264" s="35" t="s">
        <v>243</v>
      </c>
      <c r="D264" s="35" t="s">
        <v>248</v>
      </c>
      <c r="E264" s="35" t="s">
        <v>258</v>
      </c>
      <c r="F264" s="35" t="s">
        <v>121</v>
      </c>
      <c r="G264" s="37">
        <f>G265</f>
        <v>49</v>
      </c>
      <c r="H264" s="37">
        <f t="shared" si="44"/>
        <v>49</v>
      </c>
      <c r="I264" s="37">
        <f t="shared" si="44"/>
        <v>49</v>
      </c>
    </row>
    <row r="265" spans="1:9" ht="26.25" x14ac:dyDescent="0.25">
      <c r="A265" s="38" t="s">
        <v>122</v>
      </c>
      <c r="B265" s="35" t="s">
        <v>549</v>
      </c>
      <c r="C265" s="35" t="s">
        <v>243</v>
      </c>
      <c r="D265" s="35" t="s">
        <v>248</v>
      </c>
      <c r="E265" s="35" t="s">
        <v>258</v>
      </c>
      <c r="F265" s="35" t="s">
        <v>123</v>
      </c>
      <c r="G265" s="37">
        <v>49</v>
      </c>
      <c r="H265" s="37">
        <v>49</v>
      </c>
      <c r="I265" s="37">
        <v>49</v>
      </c>
    </row>
    <row r="266" spans="1:9" ht="39" hidden="1" x14ac:dyDescent="0.25">
      <c r="A266" s="38" t="s">
        <v>259</v>
      </c>
      <c r="B266" s="35" t="s">
        <v>549</v>
      </c>
      <c r="C266" s="35" t="s">
        <v>243</v>
      </c>
      <c r="D266" s="35" t="s">
        <v>248</v>
      </c>
      <c r="E266" s="35" t="s">
        <v>260</v>
      </c>
      <c r="F266" s="35" t="s">
        <v>101</v>
      </c>
      <c r="G266" s="37">
        <f>G267</f>
        <v>0</v>
      </c>
    </row>
    <row r="267" spans="1:9" ht="15" hidden="1" x14ac:dyDescent="0.25">
      <c r="A267" s="38" t="s">
        <v>179</v>
      </c>
      <c r="B267" s="35" t="s">
        <v>549</v>
      </c>
      <c r="C267" s="35" t="s">
        <v>243</v>
      </c>
      <c r="D267" s="35" t="s">
        <v>248</v>
      </c>
      <c r="E267" s="35" t="s">
        <v>261</v>
      </c>
      <c r="F267" s="35" t="s">
        <v>101</v>
      </c>
      <c r="G267" s="37">
        <f>G268</f>
        <v>0</v>
      </c>
    </row>
    <row r="268" spans="1:9" ht="26.25" hidden="1" x14ac:dyDescent="0.25">
      <c r="A268" s="38" t="s">
        <v>120</v>
      </c>
      <c r="B268" s="35" t="s">
        <v>549</v>
      </c>
      <c r="C268" s="35" t="s">
        <v>243</v>
      </c>
      <c r="D268" s="35" t="s">
        <v>248</v>
      </c>
      <c r="E268" s="35" t="s">
        <v>261</v>
      </c>
      <c r="F268" s="35" t="s">
        <v>121</v>
      </c>
      <c r="G268" s="37">
        <f>G269</f>
        <v>0</v>
      </c>
    </row>
    <row r="269" spans="1:9" ht="26.25" hidden="1" x14ac:dyDescent="0.25">
      <c r="A269" s="38" t="s">
        <v>122</v>
      </c>
      <c r="B269" s="35" t="s">
        <v>549</v>
      </c>
      <c r="C269" s="35" t="s">
        <v>243</v>
      </c>
      <c r="D269" s="35" t="s">
        <v>248</v>
      </c>
      <c r="E269" s="35" t="s">
        <v>261</v>
      </c>
      <c r="F269" s="35" t="s">
        <v>123</v>
      </c>
      <c r="G269" s="37">
        <v>0</v>
      </c>
    </row>
    <row r="270" spans="1:9" ht="69" hidden="1" customHeight="1" x14ac:dyDescent="0.25">
      <c r="A270" s="38" t="s">
        <v>262</v>
      </c>
      <c r="B270" s="35" t="s">
        <v>549</v>
      </c>
      <c r="C270" s="35" t="s">
        <v>243</v>
      </c>
      <c r="D270" s="35" t="s">
        <v>248</v>
      </c>
      <c r="E270" s="35" t="s">
        <v>263</v>
      </c>
      <c r="F270" s="35" t="s">
        <v>101</v>
      </c>
      <c r="G270" s="37">
        <f>G271+G274</f>
        <v>0</v>
      </c>
    </row>
    <row r="271" spans="1:9" ht="15" hidden="1" x14ac:dyDescent="0.25">
      <c r="A271" s="38" t="s">
        <v>179</v>
      </c>
      <c r="B271" s="35" t="s">
        <v>549</v>
      </c>
      <c r="C271" s="35" t="s">
        <v>243</v>
      </c>
      <c r="D271" s="35" t="s">
        <v>248</v>
      </c>
      <c r="E271" s="35" t="s">
        <v>264</v>
      </c>
      <c r="F271" s="35" t="s">
        <v>101</v>
      </c>
      <c r="G271" s="37">
        <f>G272</f>
        <v>0</v>
      </c>
    </row>
    <row r="272" spans="1:9" ht="26.25" hidden="1" x14ac:dyDescent="0.25">
      <c r="A272" s="38" t="s">
        <v>120</v>
      </c>
      <c r="B272" s="35" t="s">
        <v>549</v>
      </c>
      <c r="C272" s="35" t="s">
        <v>243</v>
      </c>
      <c r="D272" s="35" t="s">
        <v>248</v>
      </c>
      <c r="E272" s="35" t="s">
        <v>264</v>
      </c>
      <c r="F272" s="35" t="s">
        <v>121</v>
      </c>
      <c r="G272" s="37">
        <f>G273</f>
        <v>0</v>
      </c>
    </row>
    <row r="273" spans="1:9" ht="26.25" hidden="1" x14ac:dyDescent="0.25">
      <c r="A273" s="38" t="s">
        <v>122</v>
      </c>
      <c r="B273" s="35" t="s">
        <v>549</v>
      </c>
      <c r="C273" s="35" t="s">
        <v>243</v>
      </c>
      <c r="D273" s="35" t="s">
        <v>248</v>
      </c>
      <c r="E273" s="35" t="s">
        <v>264</v>
      </c>
      <c r="F273" s="35" t="s">
        <v>123</v>
      </c>
      <c r="G273" s="37">
        <v>0</v>
      </c>
    </row>
    <row r="274" spans="1:9" ht="26.25" hidden="1" x14ac:dyDescent="0.25">
      <c r="A274" s="38" t="s">
        <v>265</v>
      </c>
      <c r="B274" s="35" t="s">
        <v>549</v>
      </c>
      <c r="C274" s="35" t="s">
        <v>243</v>
      </c>
      <c r="D274" s="35" t="s">
        <v>248</v>
      </c>
      <c r="E274" s="35" t="s">
        <v>266</v>
      </c>
      <c r="F274" s="35" t="s">
        <v>101</v>
      </c>
      <c r="G274" s="37">
        <f>G275</f>
        <v>0</v>
      </c>
    </row>
    <row r="275" spans="1:9" ht="26.25" hidden="1" x14ac:dyDescent="0.25">
      <c r="A275" s="38" t="s">
        <v>120</v>
      </c>
      <c r="B275" s="35" t="s">
        <v>549</v>
      </c>
      <c r="C275" s="35" t="s">
        <v>243</v>
      </c>
      <c r="D275" s="35" t="s">
        <v>248</v>
      </c>
      <c r="E275" s="35" t="s">
        <v>266</v>
      </c>
      <c r="F275" s="35" t="s">
        <v>121</v>
      </c>
      <c r="G275" s="37">
        <f>G276</f>
        <v>0</v>
      </c>
    </row>
    <row r="276" spans="1:9" ht="26.25" hidden="1" x14ac:dyDescent="0.25">
      <c r="A276" s="38" t="s">
        <v>122</v>
      </c>
      <c r="B276" s="35" t="s">
        <v>549</v>
      </c>
      <c r="C276" s="35" t="s">
        <v>243</v>
      </c>
      <c r="D276" s="35" t="s">
        <v>248</v>
      </c>
      <c r="E276" s="35" t="s">
        <v>266</v>
      </c>
      <c r="F276" s="35" t="s">
        <v>123</v>
      </c>
      <c r="G276" s="37">
        <v>0</v>
      </c>
    </row>
    <row r="277" spans="1:9" ht="41.25" hidden="1" customHeight="1" x14ac:dyDescent="0.25">
      <c r="A277" s="38" t="s">
        <v>205</v>
      </c>
      <c r="B277" s="35" t="s">
        <v>549</v>
      </c>
      <c r="C277" s="35" t="s">
        <v>243</v>
      </c>
      <c r="D277" s="35" t="s">
        <v>248</v>
      </c>
      <c r="E277" s="35" t="s">
        <v>206</v>
      </c>
      <c r="F277" s="35" t="s">
        <v>101</v>
      </c>
      <c r="G277" s="37">
        <f>G278+G282</f>
        <v>0</v>
      </c>
    </row>
    <row r="278" spans="1:9" ht="69" hidden="1" customHeight="1" x14ac:dyDescent="0.25">
      <c r="A278" s="38" t="s">
        <v>555</v>
      </c>
      <c r="B278" s="35" t="s">
        <v>549</v>
      </c>
      <c r="C278" s="35" t="s">
        <v>243</v>
      </c>
      <c r="D278" s="35" t="s">
        <v>248</v>
      </c>
      <c r="E278" s="35" t="s">
        <v>268</v>
      </c>
      <c r="F278" s="35" t="s">
        <v>101</v>
      </c>
      <c r="G278" s="37">
        <f>G279</f>
        <v>0</v>
      </c>
      <c r="H278" s="37">
        <f t="shared" ref="H278:I280" si="45">H279</f>
        <v>0</v>
      </c>
      <c r="I278" s="37">
        <f t="shared" si="45"/>
        <v>0</v>
      </c>
    </row>
    <row r="279" spans="1:9" ht="18.75" hidden="1" customHeight="1" x14ac:dyDescent="0.25">
      <c r="A279" s="38" t="s">
        <v>179</v>
      </c>
      <c r="B279" s="35" t="s">
        <v>549</v>
      </c>
      <c r="C279" s="35" t="s">
        <v>243</v>
      </c>
      <c r="D279" s="35" t="s">
        <v>248</v>
      </c>
      <c r="E279" s="35" t="s">
        <v>269</v>
      </c>
      <c r="F279" s="35" t="s">
        <v>101</v>
      </c>
      <c r="G279" s="37">
        <f>G280</f>
        <v>0</v>
      </c>
      <c r="H279" s="37">
        <f t="shared" si="45"/>
        <v>0</v>
      </c>
      <c r="I279" s="37">
        <f t="shared" si="45"/>
        <v>0</v>
      </c>
    </row>
    <row r="280" spans="1:9" ht="25.5" hidden="1" customHeight="1" x14ac:dyDescent="0.25">
      <c r="A280" s="38" t="s">
        <v>120</v>
      </c>
      <c r="B280" s="35" t="s">
        <v>549</v>
      </c>
      <c r="C280" s="35" t="s">
        <v>243</v>
      </c>
      <c r="D280" s="35" t="s">
        <v>248</v>
      </c>
      <c r="E280" s="35" t="s">
        <v>269</v>
      </c>
      <c r="F280" s="35" t="s">
        <v>121</v>
      </c>
      <c r="G280" s="37">
        <f>G281</f>
        <v>0</v>
      </c>
      <c r="H280" s="37">
        <f t="shared" si="45"/>
        <v>0</v>
      </c>
      <c r="I280" s="37">
        <f t="shared" si="45"/>
        <v>0</v>
      </c>
    </row>
    <row r="281" spans="1:9" ht="27" hidden="1" customHeight="1" x14ac:dyDescent="0.25">
      <c r="A281" s="38" t="s">
        <v>122</v>
      </c>
      <c r="B281" s="35" t="s">
        <v>549</v>
      </c>
      <c r="C281" s="35" t="s">
        <v>243</v>
      </c>
      <c r="D281" s="35" t="s">
        <v>248</v>
      </c>
      <c r="E281" s="35" t="s">
        <v>269</v>
      </c>
      <c r="F281" s="35" t="s">
        <v>123</v>
      </c>
      <c r="G281" s="37"/>
      <c r="H281" s="37"/>
      <c r="I281" s="37"/>
    </row>
    <row r="282" spans="1:9" ht="27" hidden="1" customHeight="1" x14ac:dyDescent="0.25">
      <c r="A282" s="38" t="s">
        <v>270</v>
      </c>
      <c r="B282" s="35" t="s">
        <v>549</v>
      </c>
      <c r="C282" s="35" t="s">
        <v>243</v>
      </c>
      <c r="D282" s="35" t="s">
        <v>248</v>
      </c>
      <c r="E282" s="35" t="s">
        <v>271</v>
      </c>
      <c r="F282" s="35" t="s">
        <v>101</v>
      </c>
      <c r="G282" s="37">
        <f>G283</f>
        <v>0</v>
      </c>
      <c r="H282" s="37"/>
      <c r="I282" s="37"/>
    </row>
    <row r="283" spans="1:9" ht="21" hidden="1" customHeight="1" x14ac:dyDescent="0.25">
      <c r="A283" s="38" t="s">
        <v>179</v>
      </c>
      <c r="B283" s="35" t="s">
        <v>549</v>
      </c>
      <c r="C283" s="35" t="s">
        <v>243</v>
      </c>
      <c r="D283" s="35" t="s">
        <v>248</v>
      </c>
      <c r="E283" s="35" t="s">
        <v>272</v>
      </c>
      <c r="F283" s="35" t="s">
        <v>101</v>
      </c>
      <c r="G283" s="37">
        <f>G284</f>
        <v>0</v>
      </c>
      <c r="H283" s="37"/>
      <c r="I283" s="37"/>
    </row>
    <row r="284" spans="1:9" ht="27" hidden="1" customHeight="1" x14ac:dyDescent="0.25">
      <c r="A284" s="38" t="s">
        <v>120</v>
      </c>
      <c r="B284" s="35" t="s">
        <v>549</v>
      </c>
      <c r="C284" s="35" t="s">
        <v>243</v>
      </c>
      <c r="D284" s="35" t="s">
        <v>248</v>
      </c>
      <c r="E284" s="35" t="s">
        <v>272</v>
      </c>
      <c r="F284" s="35" t="s">
        <v>121</v>
      </c>
      <c r="G284" s="37">
        <f>G290</f>
        <v>0</v>
      </c>
      <c r="H284" s="37"/>
      <c r="I284" s="37"/>
    </row>
    <row r="285" spans="1:9" ht="44.25" customHeight="1" x14ac:dyDescent="0.25">
      <c r="A285" s="38" t="s">
        <v>205</v>
      </c>
      <c r="B285" s="35" t="s">
        <v>549</v>
      </c>
      <c r="C285" s="35" t="s">
        <v>243</v>
      </c>
      <c r="D285" s="35" t="s">
        <v>248</v>
      </c>
      <c r="E285" s="35" t="s">
        <v>206</v>
      </c>
      <c r="F285" s="35" t="s">
        <v>101</v>
      </c>
      <c r="G285" s="37">
        <f>G286+G291</f>
        <v>1112.5999999999999</v>
      </c>
      <c r="H285" s="37">
        <f t="shared" ref="H285:I285" si="46">H286+H291</f>
        <v>0</v>
      </c>
      <c r="I285" s="37">
        <f t="shared" si="46"/>
        <v>0</v>
      </c>
    </row>
    <row r="286" spans="1:9" ht="73.5" customHeight="1" x14ac:dyDescent="0.25">
      <c r="A286" s="38" t="s">
        <v>267</v>
      </c>
      <c r="B286" s="35" t="s">
        <v>549</v>
      </c>
      <c r="C286" s="35" t="s">
        <v>243</v>
      </c>
      <c r="D286" s="35" t="s">
        <v>248</v>
      </c>
      <c r="E286" s="35" t="s">
        <v>268</v>
      </c>
      <c r="F286" s="35" t="s">
        <v>101</v>
      </c>
      <c r="G286" s="37">
        <f>G287</f>
        <v>1063.5999999999999</v>
      </c>
      <c r="H286" s="37">
        <f t="shared" ref="H286:I286" si="47">H287</f>
        <v>0</v>
      </c>
      <c r="I286" s="37">
        <f t="shared" si="47"/>
        <v>0</v>
      </c>
    </row>
    <row r="287" spans="1:9" ht="27" customHeight="1" x14ac:dyDescent="0.25">
      <c r="A287" s="38" t="s">
        <v>179</v>
      </c>
      <c r="B287" s="35" t="s">
        <v>549</v>
      </c>
      <c r="C287" s="35" t="s">
        <v>243</v>
      </c>
      <c r="D287" s="35" t="s">
        <v>248</v>
      </c>
      <c r="E287" s="35" t="s">
        <v>269</v>
      </c>
      <c r="F287" s="35" t="s">
        <v>101</v>
      </c>
      <c r="G287" s="37">
        <f>G288</f>
        <v>1063.5999999999999</v>
      </c>
      <c r="H287" s="37">
        <f t="shared" ref="H287:I287" si="48">H288</f>
        <v>0</v>
      </c>
      <c r="I287" s="37">
        <f t="shared" si="48"/>
        <v>0</v>
      </c>
    </row>
    <row r="288" spans="1:9" ht="27" customHeight="1" x14ac:dyDescent="0.25">
      <c r="A288" s="38" t="s">
        <v>120</v>
      </c>
      <c r="B288" s="35" t="s">
        <v>549</v>
      </c>
      <c r="C288" s="35" t="s">
        <v>243</v>
      </c>
      <c r="D288" s="35" t="s">
        <v>248</v>
      </c>
      <c r="E288" s="35" t="s">
        <v>269</v>
      </c>
      <c r="F288" s="35" t="s">
        <v>121</v>
      </c>
      <c r="G288" s="37">
        <f>G289</f>
        <v>1063.5999999999999</v>
      </c>
      <c r="H288" s="37">
        <f t="shared" ref="H288:I288" si="49">H289</f>
        <v>0</v>
      </c>
      <c r="I288" s="37">
        <f t="shared" si="49"/>
        <v>0</v>
      </c>
    </row>
    <row r="289" spans="1:9" ht="27" customHeight="1" x14ac:dyDescent="0.25">
      <c r="A289" s="38" t="s">
        <v>122</v>
      </c>
      <c r="B289" s="35" t="s">
        <v>549</v>
      </c>
      <c r="C289" s="35" t="s">
        <v>243</v>
      </c>
      <c r="D289" s="35" t="s">
        <v>248</v>
      </c>
      <c r="E289" s="35" t="s">
        <v>269</v>
      </c>
      <c r="F289" s="35" t="s">
        <v>605</v>
      </c>
      <c r="G289" s="37">
        <f>88+543+432.6</f>
        <v>1063.5999999999999</v>
      </c>
      <c r="H289" s="37">
        <v>0</v>
      </c>
      <c r="I289" s="37">
        <v>0</v>
      </c>
    </row>
    <row r="290" spans="1:9" ht="27" hidden="1" customHeight="1" x14ac:dyDescent="0.25">
      <c r="A290" s="38" t="s">
        <v>122</v>
      </c>
      <c r="B290" s="35" t="s">
        <v>549</v>
      </c>
      <c r="C290" s="35" t="s">
        <v>243</v>
      </c>
      <c r="D290" s="35" t="s">
        <v>248</v>
      </c>
      <c r="E290" s="35" t="s">
        <v>272</v>
      </c>
      <c r="F290" s="35" t="s">
        <v>123</v>
      </c>
      <c r="G290" s="37"/>
      <c r="H290" s="37"/>
      <c r="I290" s="37"/>
    </row>
    <row r="291" spans="1:9" ht="42.75" customHeight="1" x14ac:dyDescent="0.25">
      <c r="A291" s="38" t="s">
        <v>270</v>
      </c>
      <c r="B291" s="35" t="s">
        <v>549</v>
      </c>
      <c r="C291" s="35" t="s">
        <v>243</v>
      </c>
      <c r="D291" s="35" t="s">
        <v>248</v>
      </c>
      <c r="E291" s="35" t="s">
        <v>271</v>
      </c>
      <c r="F291" s="35" t="s">
        <v>101</v>
      </c>
      <c r="G291" s="37">
        <f>G292</f>
        <v>49</v>
      </c>
      <c r="H291" s="37">
        <f t="shared" ref="H291:I291" si="50">H292</f>
        <v>0</v>
      </c>
      <c r="I291" s="37">
        <f t="shared" si="50"/>
        <v>0</v>
      </c>
    </row>
    <row r="292" spans="1:9" ht="24" customHeight="1" x14ac:dyDescent="0.25">
      <c r="A292" s="38" t="s">
        <v>179</v>
      </c>
      <c r="B292" s="35" t="s">
        <v>549</v>
      </c>
      <c r="C292" s="35" t="s">
        <v>243</v>
      </c>
      <c r="D292" s="35" t="s">
        <v>248</v>
      </c>
      <c r="E292" s="35" t="s">
        <v>272</v>
      </c>
      <c r="F292" s="35" t="s">
        <v>101</v>
      </c>
      <c r="G292" s="37">
        <f>G293</f>
        <v>49</v>
      </c>
      <c r="H292" s="37">
        <f t="shared" ref="H292:I292" si="51">H293</f>
        <v>0</v>
      </c>
      <c r="I292" s="37">
        <f t="shared" si="51"/>
        <v>0</v>
      </c>
    </row>
    <row r="293" spans="1:9" ht="27" customHeight="1" x14ac:dyDescent="0.25">
      <c r="A293" s="38" t="s">
        <v>120</v>
      </c>
      <c r="B293" s="35" t="s">
        <v>549</v>
      </c>
      <c r="C293" s="35" t="s">
        <v>243</v>
      </c>
      <c r="D293" s="35" t="s">
        <v>248</v>
      </c>
      <c r="E293" s="35" t="s">
        <v>272</v>
      </c>
      <c r="F293" s="35" t="s">
        <v>121</v>
      </c>
      <c r="G293" s="37">
        <f>G294</f>
        <v>49</v>
      </c>
      <c r="H293" s="37">
        <f t="shared" ref="H293:I293" si="52">H294</f>
        <v>0</v>
      </c>
      <c r="I293" s="37">
        <f t="shared" si="52"/>
        <v>0</v>
      </c>
    </row>
    <row r="294" spans="1:9" ht="27" customHeight="1" x14ac:dyDescent="0.25">
      <c r="A294" s="38" t="s">
        <v>122</v>
      </c>
      <c r="B294" s="35" t="s">
        <v>549</v>
      </c>
      <c r="C294" s="35" t="s">
        <v>243</v>
      </c>
      <c r="D294" s="35" t="s">
        <v>248</v>
      </c>
      <c r="E294" s="35" t="s">
        <v>272</v>
      </c>
      <c r="F294" s="35" t="s">
        <v>123</v>
      </c>
      <c r="G294" s="37">
        <v>49</v>
      </c>
      <c r="H294" s="37">
        <v>0</v>
      </c>
      <c r="I294" s="37">
        <v>0</v>
      </c>
    </row>
    <row r="295" spans="1:9" s="40" customFormat="1" ht="15" x14ac:dyDescent="0.25">
      <c r="A295" s="38" t="s">
        <v>273</v>
      </c>
      <c r="B295" s="35" t="s">
        <v>549</v>
      </c>
      <c r="C295" s="35" t="s">
        <v>115</v>
      </c>
      <c r="D295" s="35" t="s">
        <v>99</v>
      </c>
      <c r="E295" s="35" t="s">
        <v>100</v>
      </c>
      <c r="F295" s="35" t="s">
        <v>101</v>
      </c>
      <c r="G295" s="37">
        <f>G296+G305+G346</f>
        <v>11588.7</v>
      </c>
      <c r="H295" s="37">
        <f>H296+H305+H346</f>
        <v>2227.3000000000002</v>
      </c>
      <c r="I295" s="37">
        <f>I296+I305+I346</f>
        <v>2265.5</v>
      </c>
    </row>
    <row r="296" spans="1:9" s="40" customFormat="1" ht="15" x14ac:dyDescent="0.25">
      <c r="A296" s="38" t="s">
        <v>274</v>
      </c>
      <c r="B296" s="35" t="s">
        <v>549</v>
      </c>
      <c r="C296" s="35" t="s">
        <v>115</v>
      </c>
      <c r="D296" s="35" t="s">
        <v>145</v>
      </c>
      <c r="E296" s="35" t="s">
        <v>100</v>
      </c>
      <c r="F296" s="35" t="s">
        <v>101</v>
      </c>
      <c r="G296" s="37">
        <f t="shared" ref="G296:I297" si="53">G297</f>
        <v>44.6</v>
      </c>
      <c r="H296" s="37">
        <f t="shared" si="53"/>
        <v>44.6</v>
      </c>
      <c r="I296" s="37">
        <f t="shared" si="53"/>
        <v>44.6</v>
      </c>
    </row>
    <row r="297" spans="1:9" s="40" customFormat="1" ht="26.25" x14ac:dyDescent="0.25">
      <c r="A297" s="38" t="s">
        <v>104</v>
      </c>
      <c r="B297" s="35" t="s">
        <v>549</v>
      </c>
      <c r="C297" s="35" t="s">
        <v>115</v>
      </c>
      <c r="D297" s="35" t="s">
        <v>145</v>
      </c>
      <c r="E297" s="35" t="s">
        <v>105</v>
      </c>
      <c r="F297" s="35" t="s">
        <v>101</v>
      </c>
      <c r="G297" s="37">
        <f t="shared" si="53"/>
        <v>44.6</v>
      </c>
      <c r="H297" s="37">
        <f t="shared" si="53"/>
        <v>44.6</v>
      </c>
      <c r="I297" s="37">
        <f t="shared" si="53"/>
        <v>44.6</v>
      </c>
    </row>
    <row r="298" spans="1:9" s="40" customFormat="1" ht="26.25" x14ac:dyDescent="0.25">
      <c r="A298" s="38" t="s">
        <v>106</v>
      </c>
      <c r="B298" s="35" t="s">
        <v>549</v>
      </c>
      <c r="C298" s="35" t="s">
        <v>115</v>
      </c>
      <c r="D298" s="35" t="s">
        <v>145</v>
      </c>
      <c r="E298" s="35" t="s">
        <v>107</v>
      </c>
      <c r="F298" s="35" t="s">
        <v>101</v>
      </c>
      <c r="G298" s="37">
        <f>G302</f>
        <v>44.6</v>
      </c>
      <c r="H298" s="37">
        <f>H302</f>
        <v>44.6</v>
      </c>
      <c r="I298" s="37">
        <f>I302</f>
        <v>44.6</v>
      </c>
    </row>
    <row r="299" spans="1:9" s="40" customFormat="1" ht="30" hidden="1" customHeight="1" x14ac:dyDescent="0.25">
      <c r="A299" s="38" t="s">
        <v>275</v>
      </c>
      <c r="B299" s="35" t="s">
        <v>549</v>
      </c>
      <c r="C299" s="35" t="s">
        <v>115</v>
      </c>
      <c r="D299" s="35" t="s">
        <v>145</v>
      </c>
      <c r="E299" s="35" t="s">
        <v>276</v>
      </c>
      <c r="F299" s="35" t="s">
        <v>101</v>
      </c>
      <c r="G299" s="37">
        <f t="shared" ref="G299:I300" si="54">G300</f>
        <v>0</v>
      </c>
      <c r="H299" s="37">
        <f t="shared" si="54"/>
        <v>0</v>
      </c>
      <c r="I299" s="37">
        <f t="shared" si="54"/>
        <v>0</v>
      </c>
    </row>
    <row r="300" spans="1:9" s="40" customFormat="1" ht="26.25" hidden="1" x14ac:dyDescent="0.25">
      <c r="A300" s="38" t="s">
        <v>120</v>
      </c>
      <c r="B300" s="35" t="s">
        <v>549</v>
      </c>
      <c r="C300" s="35" t="s">
        <v>115</v>
      </c>
      <c r="D300" s="35" t="s">
        <v>145</v>
      </c>
      <c r="E300" s="35" t="s">
        <v>276</v>
      </c>
      <c r="F300" s="35" t="s">
        <v>121</v>
      </c>
      <c r="G300" s="37">
        <f t="shared" si="54"/>
        <v>0</v>
      </c>
      <c r="H300" s="37">
        <f t="shared" si="54"/>
        <v>0</v>
      </c>
      <c r="I300" s="37">
        <f t="shared" si="54"/>
        <v>0</v>
      </c>
    </row>
    <row r="301" spans="1:9" s="40" customFormat="1" ht="26.25" hidden="1" x14ac:dyDescent="0.25">
      <c r="A301" s="38" t="s">
        <v>122</v>
      </c>
      <c r="B301" s="35" t="s">
        <v>549</v>
      </c>
      <c r="C301" s="35" t="s">
        <v>115</v>
      </c>
      <c r="D301" s="35" t="s">
        <v>145</v>
      </c>
      <c r="E301" s="35" t="s">
        <v>276</v>
      </c>
      <c r="F301" s="35" t="s">
        <v>123</v>
      </c>
      <c r="G301" s="37">
        <v>0</v>
      </c>
      <c r="H301" s="37">
        <v>0</v>
      </c>
      <c r="I301" s="37">
        <v>0</v>
      </c>
    </row>
    <row r="302" spans="1:9" s="40" customFormat="1" ht="26.25" x14ac:dyDescent="0.25">
      <c r="A302" s="38" t="s">
        <v>277</v>
      </c>
      <c r="B302" s="35" t="s">
        <v>549</v>
      </c>
      <c r="C302" s="35" t="s">
        <v>115</v>
      </c>
      <c r="D302" s="35" t="s">
        <v>145</v>
      </c>
      <c r="E302" s="35" t="s">
        <v>278</v>
      </c>
      <c r="F302" s="35" t="s">
        <v>101</v>
      </c>
      <c r="G302" s="37">
        <f t="shared" ref="G302:I303" si="55">G303</f>
        <v>44.6</v>
      </c>
      <c r="H302" s="37">
        <f t="shared" si="55"/>
        <v>44.6</v>
      </c>
      <c r="I302" s="37">
        <f t="shared" si="55"/>
        <v>44.6</v>
      </c>
    </row>
    <row r="303" spans="1:9" s="40" customFormat="1" ht="28.5" customHeight="1" x14ac:dyDescent="0.25">
      <c r="A303" s="38" t="s">
        <v>120</v>
      </c>
      <c r="B303" s="35" t="s">
        <v>549</v>
      </c>
      <c r="C303" s="35" t="s">
        <v>115</v>
      </c>
      <c r="D303" s="35" t="s">
        <v>145</v>
      </c>
      <c r="E303" s="35" t="s">
        <v>278</v>
      </c>
      <c r="F303" s="35" t="s">
        <v>121</v>
      </c>
      <c r="G303" s="37">
        <f t="shared" si="55"/>
        <v>44.6</v>
      </c>
      <c r="H303" s="37">
        <f t="shared" si="55"/>
        <v>44.6</v>
      </c>
      <c r="I303" s="37">
        <f t="shared" si="55"/>
        <v>44.6</v>
      </c>
    </row>
    <row r="304" spans="1:9" s="40" customFormat="1" ht="29.25" customHeight="1" x14ac:dyDescent="0.25">
      <c r="A304" s="38" t="s">
        <v>122</v>
      </c>
      <c r="B304" s="35" t="s">
        <v>549</v>
      </c>
      <c r="C304" s="35" t="s">
        <v>115</v>
      </c>
      <c r="D304" s="35" t="s">
        <v>145</v>
      </c>
      <c r="E304" s="35" t="s">
        <v>278</v>
      </c>
      <c r="F304" s="35" t="s">
        <v>123</v>
      </c>
      <c r="G304" s="37">
        <v>44.6</v>
      </c>
      <c r="H304" s="37">
        <v>44.6</v>
      </c>
      <c r="I304" s="37">
        <v>44.6</v>
      </c>
    </row>
    <row r="305" spans="1:9" s="40" customFormat="1" ht="19.5" customHeight="1" x14ac:dyDescent="0.25">
      <c r="A305" s="38" t="s">
        <v>279</v>
      </c>
      <c r="B305" s="35" t="s">
        <v>549</v>
      </c>
      <c r="C305" s="35" t="s">
        <v>115</v>
      </c>
      <c r="D305" s="35" t="s">
        <v>248</v>
      </c>
      <c r="E305" s="35" t="s">
        <v>100</v>
      </c>
      <c r="F305" s="35" t="s">
        <v>101</v>
      </c>
      <c r="G305" s="37">
        <f>G309+G318+G341+G336</f>
        <v>11344.1</v>
      </c>
      <c r="H305" s="37">
        <f>H309+H318+H341+H336</f>
        <v>1982.7</v>
      </c>
      <c r="I305" s="37">
        <f>I309+I318+I341+I336</f>
        <v>2020.9</v>
      </c>
    </row>
    <row r="306" spans="1:9" s="40" customFormat="1" ht="31.5" hidden="1" customHeight="1" x14ac:dyDescent="0.25">
      <c r="A306" s="38" t="s">
        <v>280</v>
      </c>
      <c r="B306" s="35" t="s">
        <v>549</v>
      </c>
      <c r="C306" s="35" t="s">
        <v>115</v>
      </c>
      <c r="D306" s="35" t="s">
        <v>248</v>
      </c>
      <c r="E306" s="35" t="s">
        <v>281</v>
      </c>
      <c r="F306" s="35" t="s">
        <v>101</v>
      </c>
      <c r="G306" s="37">
        <f>G307</f>
        <v>0</v>
      </c>
    </row>
    <row r="307" spans="1:9" s="40" customFormat="1" ht="27" hidden="1" customHeight="1" x14ac:dyDescent="0.25">
      <c r="A307" s="38" t="s">
        <v>149</v>
      </c>
      <c r="B307" s="35" t="s">
        <v>549</v>
      </c>
      <c r="C307" s="35" t="s">
        <v>115</v>
      </c>
      <c r="D307" s="35" t="s">
        <v>248</v>
      </c>
      <c r="E307" s="35" t="s">
        <v>281</v>
      </c>
      <c r="F307" s="35" t="s">
        <v>121</v>
      </c>
      <c r="G307" s="37">
        <f>G308</f>
        <v>0</v>
      </c>
    </row>
    <row r="308" spans="1:9" s="40" customFormat="1" ht="30.75" hidden="1" customHeight="1" x14ac:dyDescent="0.25">
      <c r="A308" s="38" t="s">
        <v>122</v>
      </c>
      <c r="B308" s="35" t="s">
        <v>549</v>
      </c>
      <c r="C308" s="35" t="s">
        <v>115</v>
      </c>
      <c r="D308" s="35" t="s">
        <v>248</v>
      </c>
      <c r="E308" s="35" t="s">
        <v>281</v>
      </c>
      <c r="F308" s="35" t="s">
        <v>123</v>
      </c>
      <c r="G308" s="37">
        <v>0</v>
      </c>
    </row>
    <row r="309" spans="1:9" s="40" customFormat="1" ht="42" customHeight="1" x14ac:dyDescent="0.25">
      <c r="A309" s="38" t="s">
        <v>282</v>
      </c>
      <c r="B309" s="35" t="s">
        <v>549</v>
      </c>
      <c r="C309" s="35" t="s">
        <v>115</v>
      </c>
      <c r="D309" s="35" t="s">
        <v>248</v>
      </c>
      <c r="E309" s="35" t="s">
        <v>283</v>
      </c>
      <c r="F309" s="35" t="s">
        <v>101</v>
      </c>
      <c r="G309" s="37">
        <f>G310+G314</f>
        <v>50</v>
      </c>
      <c r="H309" s="37">
        <f>H310+H314</f>
        <v>100</v>
      </c>
      <c r="I309" s="37">
        <f>I310+I314</f>
        <v>100</v>
      </c>
    </row>
    <row r="310" spans="1:9" s="40" customFormat="1" ht="41.25" customHeight="1" x14ac:dyDescent="0.25">
      <c r="A310" s="38" t="s">
        <v>284</v>
      </c>
      <c r="B310" s="35" t="s">
        <v>549</v>
      </c>
      <c r="C310" s="35" t="s">
        <v>115</v>
      </c>
      <c r="D310" s="35" t="s">
        <v>248</v>
      </c>
      <c r="E310" s="35" t="s">
        <v>285</v>
      </c>
      <c r="F310" s="35" t="s">
        <v>101</v>
      </c>
      <c r="G310" s="37">
        <f>G311</f>
        <v>50</v>
      </c>
      <c r="H310" s="37">
        <f t="shared" ref="H310:I312" si="56">H311</f>
        <v>100</v>
      </c>
      <c r="I310" s="37">
        <f t="shared" si="56"/>
        <v>100</v>
      </c>
    </row>
    <row r="311" spans="1:9" s="40" customFormat="1" ht="16.5" customHeight="1" x14ac:dyDescent="0.25">
      <c r="A311" s="38" t="s">
        <v>179</v>
      </c>
      <c r="B311" s="35" t="s">
        <v>549</v>
      </c>
      <c r="C311" s="35" t="s">
        <v>115</v>
      </c>
      <c r="D311" s="35" t="s">
        <v>248</v>
      </c>
      <c r="E311" s="35" t="s">
        <v>286</v>
      </c>
      <c r="F311" s="35" t="s">
        <v>101</v>
      </c>
      <c r="G311" s="37">
        <f>G312</f>
        <v>50</v>
      </c>
      <c r="H311" s="37">
        <f t="shared" si="56"/>
        <v>100</v>
      </c>
      <c r="I311" s="37">
        <f t="shared" si="56"/>
        <v>100</v>
      </c>
    </row>
    <row r="312" spans="1:9" s="40" customFormat="1" ht="30.75" customHeight="1" x14ac:dyDescent="0.25">
      <c r="A312" s="38" t="s">
        <v>120</v>
      </c>
      <c r="B312" s="35" t="s">
        <v>549</v>
      </c>
      <c r="C312" s="35" t="s">
        <v>115</v>
      </c>
      <c r="D312" s="35" t="s">
        <v>248</v>
      </c>
      <c r="E312" s="35" t="s">
        <v>286</v>
      </c>
      <c r="F312" s="35" t="s">
        <v>121</v>
      </c>
      <c r="G312" s="37">
        <f>G313</f>
        <v>50</v>
      </c>
      <c r="H312" s="37">
        <f t="shared" si="56"/>
        <v>100</v>
      </c>
      <c r="I312" s="37">
        <f t="shared" si="56"/>
        <v>100</v>
      </c>
    </row>
    <row r="313" spans="1:9" s="40" customFormat="1" ht="30.75" customHeight="1" x14ac:dyDescent="0.25">
      <c r="A313" s="38" t="s">
        <v>122</v>
      </c>
      <c r="B313" s="35" t="s">
        <v>549</v>
      </c>
      <c r="C313" s="35" t="s">
        <v>115</v>
      </c>
      <c r="D313" s="35" t="s">
        <v>248</v>
      </c>
      <c r="E313" s="35" t="s">
        <v>286</v>
      </c>
      <c r="F313" s="35" t="s">
        <v>123</v>
      </c>
      <c r="G313" s="37">
        <f>100-50</f>
        <v>50</v>
      </c>
      <c r="H313" s="37">
        <v>100</v>
      </c>
      <c r="I313" s="37">
        <v>100</v>
      </c>
    </row>
    <row r="314" spans="1:9" s="40" customFormat="1" ht="40.5" hidden="1" customHeight="1" x14ac:dyDescent="0.25">
      <c r="A314" s="38" t="s">
        <v>287</v>
      </c>
      <c r="B314" s="35" t="s">
        <v>549</v>
      </c>
      <c r="C314" s="35" t="s">
        <v>115</v>
      </c>
      <c r="D314" s="35" t="s">
        <v>248</v>
      </c>
      <c r="E314" s="35" t="s">
        <v>288</v>
      </c>
      <c r="F314" s="35" t="s">
        <v>101</v>
      </c>
      <c r="G314" s="37">
        <f>G315</f>
        <v>0</v>
      </c>
    </row>
    <row r="315" spans="1:9" s="40" customFormat="1" ht="22.5" hidden="1" customHeight="1" x14ac:dyDescent="0.25">
      <c r="A315" s="38" t="s">
        <v>179</v>
      </c>
      <c r="B315" s="35" t="s">
        <v>549</v>
      </c>
      <c r="C315" s="35" t="s">
        <v>115</v>
      </c>
      <c r="D315" s="35" t="s">
        <v>248</v>
      </c>
      <c r="E315" s="35" t="s">
        <v>289</v>
      </c>
      <c r="F315" s="35" t="s">
        <v>101</v>
      </c>
      <c r="G315" s="37">
        <f>G316</f>
        <v>0</v>
      </c>
    </row>
    <row r="316" spans="1:9" s="40" customFormat="1" ht="30.75" hidden="1" customHeight="1" x14ac:dyDescent="0.25">
      <c r="A316" s="38" t="s">
        <v>120</v>
      </c>
      <c r="B316" s="35" t="s">
        <v>549</v>
      </c>
      <c r="C316" s="35" t="s">
        <v>115</v>
      </c>
      <c r="D316" s="35" t="s">
        <v>248</v>
      </c>
      <c r="E316" s="35" t="s">
        <v>289</v>
      </c>
      <c r="F316" s="35" t="s">
        <v>121</v>
      </c>
      <c r="G316" s="37">
        <f>G317</f>
        <v>0</v>
      </c>
    </row>
    <row r="317" spans="1:9" s="40" customFormat="1" ht="30.75" hidden="1" customHeight="1" x14ac:dyDescent="0.25">
      <c r="A317" s="38" t="s">
        <v>122</v>
      </c>
      <c r="B317" s="35" t="s">
        <v>549</v>
      </c>
      <c r="C317" s="35" t="s">
        <v>115</v>
      </c>
      <c r="D317" s="35" t="s">
        <v>248</v>
      </c>
      <c r="E317" s="35" t="s">
        <v>289</v>
      </c>
      <c r="F317" s="35" t="s">
        <v>123</v>
      </c>
      <c r="G317" s="37"/>
    </row>
    <row r="318" spans="1:9" s="40" customFormat="1" ht="66" customHeight="1" x14ac:dyDescent="0.25">
      <c r="A318" s="38" t="s">
        <v>290</v>
      </c>
      <c r="B318" s="35" t="s">
        <v>549</v>
      </c>
      <c r="C318" s="35" t="s">
        <v>115</v>
      </c>
      <c r="D318" s="35" t="s">
        <v>248</v>
      </c>
      <c r="E318" s="35" t="s">
        <v>291</v>
      </c>
      <c r="F318" s="35" t="s">
        <v>101</v>
      </c>
      <c r="G318" s="37">
        <f>G325+G332+G319+G322</f>
        <v>11294.1</v>
      </c>
      <c r="H318" s="37">
        <f>H325+H332</f>
        <v>1762.8</v>
      </c>
      <c r="I318" s="37">
        <f>I325+I332</f>
        <v>1801</v>
      </c>
    </row>
    <row r="319" spans="1:9" s="40" customFormat="1" ht="67.5" customHeight="1" x14ac:dyDescent="0.25">
      <c r="A319" s="38" t="s">
        <v>700</v>
      </c>
      <c r="B319" s="35" t="s">
        <v>549</v>
      </c>
      <c r="C319" s="35" t="s">
        <v>115</v>
      </c>
      <c r="D319" s="35" t="s">
        <v>248</v>
      </c>
      <c r="E319" s="35" t="s">
        <v>698</v>
      </c>
      <c r="F319" s="35" t="s">
        <v>101</v>
      </c>
      <c r="G319" s="37">
        <f>G320</f>
        <v>1500</v>
      </c>
      <c r="H319" s="37">
        <v>0</v>
      </c>
      <c r="I319" s="37">
        <v>0</v>
      </c>
    </row>
    <row r="320" spans="1:9" s="40" customFormat="1" ht="35.25" customHeight="1" x14ac:dyDescent="0.25">
      <c r="A320" s="38" t="s">
        <v>120</v>
      </c>
      <c r="B320" s="35" t="s">
        <v>549</v>
      </c>
      <c r="C320" s="35" t="s">
        <v>115</v>
      </c>
      <c r="D320" s="35" t="s">
        <v>248</v>
      </c>
      <c r="E320" s="35" t="s">
        <v>698</v>
      </c>
      <c r="F320" s="35" t="s">
        <v>121</v>
      </c>
      <c r="G320" s="37">
        <f>G321</f>
        <v>1500</v>
      </c>
      <c r="H320" s="37">
        <v>0</v>
      </c>
      <c r="I320" s="37">
        <v>0</v>
      </c>
    </row>
    <row r="321" spans="1:9" s="40" customFormat="1" ht="33" customHeight="1" x14ac:dyDescent="0.25">
      <c r="A321" s="38" t="s">
        <v>122</v>
      </c>
      <c r="B321" s="35" t="s">
        <v>549</v>
      </c>
      <c r="C321" s="35" t="s">
        <v>115</v>
      </c>
      <c r="D321" s="35" t="s">
        <v>248</v>
      </c>
      <c r="E321" s="35" t="s">
        <v>698</v>
      </c>
      <c r="F321" s="35" t="s">
        <v>123</v>
      </c>
      <c r="G321" s="37">
        <v>1500</v>
      </c>
      <c r="H321" s="37">
        <v>0</v>
      </c>
      <c r="I321" s="37">
        <v>0</v>
      </c>
    </row>
    <row r="322" spans="1:9" s="40" customFormat="1" ht="69" customHeight="1" x14ac:dyDescent="0.25">
      <c r="A322" s="38" t="s">
        <v>701</v>
      </c>
      <c r="B322" s="35" t="s">
        <v>549</v>
      </c>
      <c r="C322" s="35" t="s">
        <v>115</v>
      </c>
      <c r="D322" s="35" t="s">
        <v>248</v>
      </c>
      <c r="E322" s="35" t="s">
        <v>699</v>
      </c>
      <c r="F322" s="35" t="s">
        <v>101</v>
      </c>
      <c r="G322" s="37">
        <f>G323</f>
        <v>227</v>
      </c>
      <c r="H322" s="37">
        <v>0</v>
      </c>
      <c r="I322" s="37">
        <v>0</v>
      </c>
    </row>
    <row r="323" spans="1:9" s="40" customFormat="1" ht="34.5" customHeight="1" x14ac:dyDescent="0.25">
      <c r="A323" s="38" t="s">
        <v>120</v>
      </c>
      <c r="B323" s="35" t="s">
        <v>549</v>
      </c>
      <c r="C323" s="35" t="s">
        <v>115</v>
      </c>
      <c r="D323" s="35" t="s">
        <v>248</v>
      </c>
      <c r="E323" s="35" t="s">
        <v>699</v>
      </c>
      <c r="F323" s="35" t="s">
        <v>121</v>
      </c>
      <c r="G323" s="37">
        <f>G324</f>
        <v>227</v>
      </c>
      <c r="H323" s="37">
        <v>0</v>
      </c>
      <c r="I323" s="37">
        <v>0</v>
      </c>
    </row>
    <row r="324" spans="1:9" s="40" customFormat="1" ht="35.25" customHeight="1" x14ac:dyDescent="0.25">
      <c r="A324" s="38" t="s">
        <v>122</v>
      </c>
      <c r="B324" s="35" t="s">
        <v>549</v>
      </c>
      <c r="C324" s="35" t="s">
        <v>115</v>
      </c>
      <c r="D324" s="35" t="s">
        <v>248</v>
      </c>
      <c r="E324" s="35" t="s">
        <v>699</v>
      </c>
      <c r="F324" s="35" t="s">
        <v>123</v>
      </c>
      <c r="G324" s="37">
        <v>227</v>
      </c>
      <c r="H324" s="37">
        <v>0</v>
      </c>
      <c r="I324" s="37">
        <v>0</v>
      </c>
    </row>
    <row r="325" spans="1:9" s="40" customFormat="1" ht="65.25" customHeight="1" x14ac:dyDescent="0.25">
      <c r="A325" s="38" t="s">
        <v>292</v>
      </c>
      <c r="B325" s="35" t="s">
        <v>549</v>
      </c>
      <c r="C325" s="35" t="s">
        <v>115</v>
      </c>
      <c r="D325" s="35" t="s">
        <v>248</v>
      </c>
      <c r="E325" s="35" t="s">
        <v>293</v>
      </c>
      <c r="F325" s="35" t="s">
        <v>101</v>
      </c>
      <c r="G325" s="37">
        <f>G329+G326</f>
        <v>9352.2000000000007</v>
      </c>
      <c r="H325" s="37">
        <f>H329</f>
        <v>1597.6</v>
      </c>
      <c r="I325" s="37">
        <f>I329</f>
        <v>1635.8</v>
      </c>
    </row>
    <row r="326" spans="1:9" s="40" customFormat="1" ht="43.5" customHeight="1" x14ac:dyDescent="0.25">
      <c r="A326" s="38" t="s">
        <v>669</v>
      </c>
      <c r="B326" s="35" t="s">
        <v>549</v>
      </c>
      <c r="C326" s="35" t="s">
        <v>115</v>
      </c>
      <c r="D326" s="35" t="s">
        <v>248</v>
      </c>
      <c r="E326" s="35" t="s">
        <v>682</v>
      </c>
      <c r="F326" s="35" t="s">
        <v>101</v>
      </c>
      <c r="G326" s="37">
        <f>G327</f>
        <v>3579.2</v>
      </c>
      <c r="H326" s="37">
        <v>0</v>
      </c>
      <c r="I326" s="37">
        <v>0</v>
      </c>
    </row>
    <row r="327" spans="1:9" s="40" customFormat="1" ht="30" customHeight="1" x14ac:dyDescent="0.25">
      <c r="A327" s="38" t="s">
        <v>120</v>
      </c>
      <c r="B327" s="35" t="s">
        <v>549</v>
      </c>
      <c r="C327" s="35" t="s">
        <v>115</v>
      </c>
      <c r="D327" s="35" t="s">
        <v>248</v>
      </c>
      <c r="E327" s="35" t="s">
        <v>682</v>
      </c>
      <c r="F327" s="35" t="s">
        <v>121</v>
      </c>
      <c r="G327" s="37">
        <f>G328</f>
        <v>3579.2</v>
      </c>
      <c r="H327" s="37">
        <v>0</v>
      </c>
      <c r="I327" s="37">
        <v>0</v>
      </c>
    </row>
    <row r="328" spans="1:9" s="40" customFormat="1" ht="31.5" customHeight="1" x14ac:dyDescent="0.25">
      <c r="A328" s="38" t="s">
        <v>122</v>
      </c>
      <c r="B328" s="35" t="s">
        <v>549</v>
      </c>
      <c r="C328" s="35" t="s">
        <v>115</v>
      </c>
      <c r="D328" s="35" t="s">
        <v>248</v>
      </c>
      <c r="E328" s="35" t="s">
        <v>682</v>
      </c>
      <c r="F328" s="35" t="s">
        <v>123</v>
      </c>
      <c r="G328" s="37">
        <v>3579.2</v>
      </c>
      <c r="H328" s="37">
        <v>0</v>
      </c>
      <c r="I328" s="37">
        <v>0</v>
      </c>
    </row>
    <row r="329" spans="1:9" s="40" customFormat="1" ht="20.25" customHeight="1" x14ac:dyDescent="0.25">
      <c r="A329" s="38" t="s">
        <v>179</v>
      </c>
      <c r="B329" s="35" t="s">
        <v>549</v>
      </c>
      <c r="C329" s="35" t="s">
        <v>115</v>
      </c>
      <c r="D329" s="35" t="s">
        <v>248</v>
      </c>
      <c r="E329" s="35" t="s">
        <v>294</v>
      </c>
      <c r="F329" s="35" t="s">
        <v>101</v>
      </c>
      <c r="G329" s="37">
        <f>G330</f>
        <v>5773</v>
      </c>
      <c r="H329" s="37">
        <f t="shared" ref="H329:I330" si="57">H330</f>
        <v>1597.6</v>
      </c>
      <c r="I329" s="37">
        <f t="shared" si="57"/>
        <v>1635.8</v>
      </c>
    </row>
    <row r="330" spans="1:9" s="40" customFormat="1" ht="30.75" customHeight="1" x14ac:dyDescent="0.25">
      <c r="A330" s="38" t="s">
        <v>120</v>
      </c>
      <c r="B330" s="35" t="s">
        <v>549</v>
      </c>
      <c r="C330" s="35" t="s">
        <v>115</v>
      </c>
      <c r="D330" s="35" t="s">
        <v>248</v>
      </c>
      <c r="E330" s="35" t="s">
        <v>294</v>
      </c>
      <c r="F330" s="35" t="s">
        <v>121</v>
      </c>
      <c r="G330" s="37">
        <f>G331</f>
        <v>5773</v>
      </c>
      <c r="H330" s="37">
        <f t="shared" si="57"/>
        <v>1597.6</v>
      </c>
      <c r="I330" s="37">
        <f t="shared" si="57"/>
        <v>1635.8</v>
      </c>
    </row>
    <row r="331" spans="1:9" s="40" customFormat="1" ht="30" customHeight="1" x14ac:dyDescent="0.25">
      <c r="A331" s="38" t="s">
        <v>122</v>
      </c>
      <c r="B331" s="35" t="s">
        <v>549</v>
      </c>
      <c r="C331" s="35" t="s">
        <v>115</v>
      </c>
      <c r="D331" s="35" t="s">
        <v>248</v>
      </c>
      <c r="E331" s="35" t="s">
        <v>294</v>
      </c>
      <c r="F331" s="35" t="s">
        <v>123</v>
      </c>
      <c r="G331" s="37">
        <f>1278.1+17.4+77+777.7+2097.3-3.2-46.4+1405.2+119.9+50</f>
        <v>5773</v>
      </c>
      <c r="H331" s="37">
        <f>1278.1+17.4+114.3+187.8</f>
        <v>1597.6</v>
      </c>
      <c r="I331" s="37">
        <f>1278.1+17.4+114.3+226</f>
        <v>1635.8</v>
      </c>
    </row>
    <row r="332" spans="1:9" s="40" customFormat="1" ht="83.25" customHeight="1" x14ac:dyDescent="0.25">
      <c r="A332" s="38" t="s">
        <v>295</v>
      </c>
      <c r="B332" s="35" t="s">
        <v>549</v>
      </c>
      <c r="C332" s="35" t="s">
        <v>115</v>
      </c>
      <c r="D332" s="35" t="s">
        <v>248</v>
      </c>
      <c r="E332" s="35" t="s">
        <v>296</v>
      </c>
      <c r="F332" s="35" t="s">
        <v>101</v>
      </c>
      <c r="G332" s="37">
        <f>G333</f>
        <v>214.89999999999998</v>
      </c>
      <c r="H332" s="37">
        <f t="shared" ref="H332:I334" si="58">H333</f>
        <v>165.2</v>
      </c>
      <c r="I332" s="37">
        <f t="shared" si="58"/>
        <v>165.2</v>
      </c>
    </row>
    <row r="333" spans="1:9" s="40" customFormat="1" ht="15" x14ac:dyDescent="0.25">
      <c r="A333" s="38" t="s">
        <v>179</v>
      </c>
      <c r="B333" s="35" t="s">
        <v>549</v>
      </c>
      <c r="C333" s="35" t="s">
        <v>115</v>
      </c>
      <c r="D333" s="35" t="s">
        <v>248</v>
      </c>
      <c r="E333" s="35" t="s">
        <v>297</v>
      </c>
      <c r="F333" s="35" t="s">
        <v>101</v>
      </c>
      <c r="G333" s="37">
        <f>G334</f>
        <v>214.89999999999998</v>
      </c>
      <c r="H333" s="37">
        <f t="shared" si="58"/>
        <v>165.2</v>
      </c>
      <c r="I333" s="37">
        <f t="shared" si="58"/>
        <v>165.2</v>
      </c>
    </row>
    <row r="334" spans="1:9" s="40" customFormat="1" ht="26.25" x14ac:dyDescent="0.25">
      <c r="A334" s="38" t="s">
        <v>120</v>
      </c>
      <c r="B334" s="35" t="s">
        <v>549</v>
      </c>
      <c r="C334" s="35" t="s">
        <v>115</v>
      </c>
      <c r="D334" s="35" t="s">
        <v>248</v>
      </c>
      <c r="E334" s="35" t="s">
        <v>297</v>
      </c>
      <c r="F334" s="35" t="s">
        <v>121</v>
      </c>
      <c r="G334" s="37">
        <f>G335</f>
        <v>214.89999999999998</v>
      </c>
      <c r="H334" s="37">
        <f t="shared" si="58"/>
        <v>165.2</v>
      </c>
      <c r="I334" s="37">
        <f t="shared" si="58"/>
        <v>165.2</v>
      </c>
    </row>
    <row r="335" spans="1:9" s="40" customFormat="1" ht="28.5" customHeight="1" x14ac:dyDescent="0.25">
      <c r="A335" s="38" t="s">
        <v>122</v>
      </c>
      <c r="B335" s="35" t="s">
        <v>549</v>
      </c>
      <c r="C335" s="35" t="s">
        <v>115</v>
      </c>
      <c r="D335" s="35" t="s">
        <v>248</v>
      </c>
      <c r="E335" s="35" t="s">
        <v>297</v>
      </c>
      <c r="F335" s="35" t="s">
        <v>123</v>
      </c>
      <c r="G335" s="37">
        <f>150+15.2+3.2+46.4+0.1</f>
        <v>214.89999999999998</v>
      </c>
      <c r="H335" s="37">
        <f>150+15.2</f>
        <v>165.2</v>
      </c>
      <c r="I335" s="37">
        <f>150+15.2</f>
        <v>165.2</v>
      </c>
    </row>
    <row r="336" spans="1:9" s="40" customFormat="1" ht="64.5" hidden="1" x14ac:dyDescent="0.25">
      <c r="A336" s="38" t="s">
        <v>198</v>
      </c>
      <c r="B336" s="35" t="s">
        <v>549</v>
      </c>
      <c r="C336" s="35" t="s">
        <v>115</v>
      </c>
      <c r="D336" s="35" t="s">
        <v>248</v>
      </c>
      <c r="E336" s="35" t="s">
        <v>199</v>
      </c>
      <c r="F336" s="35" t="s">
        <v>101</v>
      </c>
      <c r="G336" s="37">
        <f>G337</f>
        <v>0</v>
      </c>
    </row>
    <row r="337" spans="1:9" s="40" customFormat="1" ht="39" hidden="1" x14ac:dyDescent="0.25">
      <c r="A337" s="38" t="s">
        <v>298</v>
      </c>
      <c r="B337" s="35" t="s">
        <v>549</v>
      </c>
      <c r="C337" s="35" t="s">
        <v>115</v>
      </c>
      <c r="D337" s="35" t="s">
        <v>248</v>
      </c>
      <c r="E337" s="35" t="s">
        <v>299</v>
      </c>
      <c r="F337" s="35" t="s">
        <v>101</v>
      </c>
      <c r="G337" s="37">
        <f>G338</f>
        <v>0</v>
      </c>
    </row>
    <row r="338" spans="1:9" s="40" customFormat="1" ht="15" hidden="1" x14ac:dyDescent="0.25">
      <c r="A338" s="38" t="s">
        <v>179</v>
      </c>
      <c r="B338" s="35" t="s">
        <v>549</v>
      </c>
      <c r="C338" s="35" t="s">
        <v>115</v>
      </c>
      <c r="D338" s="35" t="s">
        <v>248</v>
      </c>
      <c r="E338" s="35" t="s">
        <v>300</v>
      </c>
      <c r="F338" s="35" t="s">
        <v>101</v>
      </c>
      <c r="G338" s="37">
        <f>G339</f>
        <v>0</v>
      </c>
    </row>
    <row r="339" spans="1:9" s="40" customFormat="1" ht="26.25" hidden="1" x14ac:dyDescent="0.25">
      <c r="A339" s="38" t="s">
        <v>120</v>
      </c>
      <c r="B339" s="35" t="s">
        <v>549</v>
      </c>
      <c r="C339" s="35" t="s">
        <v>115</v>
      </c>
      <c r="D339" s="35" t="s">
        <v>248</v>
      </c>
      <c r="E339" s="35" t="s">
        <v>300</v>
      </c>
      <c r="F339" s="35" t="s">
        <v>121</v>
      </c>
      <c r="G339" s="37">
        <f>G340</f>
        <v>0</v>
      </c>
    </row>
    <row r="340" spans="1:9" s="40" customFormat="1" ht="26.25" hidden="1" x14ac:dyDescent="0.25">
      <c r="A340" s="38" t="s">
        <v>122</v>
      </c>
      <c r="B340" s="35" t="s">
        <v>549</v>
      </c>
      <c r="C340" s="35" t="s">
        <v>115</v>
      </c>
      <c r="D340" s="35" t="s">
        <v>248</v>
      </c>
      <c r="E340" s="35" t="s">
        <v>300</v>
      </c>
      <c r="F340" s="35" t="s">
        <v>123</v>
      </c>
      <c r="G340" s="37"/>
    </row>
    <row r="341" spans="1:9" s="40" customFormat="1" ht="30" customHeight="1" x14ac:dyDescent="0.25">
      <c r="A341" s="38" t="s">
        <v>210</v>
      </c>
      <c r="B341" s="35" t="s">
        <v>549</v>
      </c>
      <c r="C341" s="35" t="s">
        <v>115</v>
      </c>
      <c r="D341" s="35" t="s">
        <v>248</v>
      </c>
      <c r="E341" s="35" t="s">
        <v>211</v>
      </c>
      <c r="F341" s="35" t="s">
        <v>101</v>
      </c>
      <c r="G341" s="37">
        <f>G342</f>
        <v>0</v>
      </c>
      <c r="H341" s="37">
        <f t="shared" ref="H341:I344" si="59">H342</f>
        <v>119.9</v>
      </c>
      <c r="I341" s="37">
        <f t="shared" si="59"/>
        <v>119.9</v>
      </c>
    </row>
    <row r="342" spans="1:9" s="40" customFormat="1" ht="18" customHeight="1" x14ac:dyDescent="0.25">
      <c r="A342" s="38" t="s">
        <v>220</v>
      </c>
      <c r="B342" s="35" t="s">
        <v>549</v>
      </c>
      <c r="C342" s="35" t="s">
        <v>115</v>
      </c>
      <c r="D342" s="35" t="s">
        <v>248</v>
      </c>
      <c r="E342" s="35" t="s">
        <v>221</v>
      </c>
      <c r="F342" s="35" t="s">
        <v>101</v>
      </c>
      <c r="G342" s="37">
        <f>G343</f>
        <v>0</v>
      </c>
      <c r="H342" s="37">
        <f t="shared" si="59"/>
        <v>119.9</v>
      </c>
      <c r="I342" s="37">
        <f t="shared" si="59"/>
        <v>119.9</v>
      </c>
    </row>
    <row r="343" spans="1:9" s="40" customFormat="1" ht="20.25" customHeight="1" x14ac:dyDescent="0.25">
      <c r="A343" s="38" t="s">
        <v>179</v>
      </c>
      <c r="B343" s="35" t="s">
        <v>549</v>
      </c>
      <c r="C343" s="35" t="s">
        <v>115</v>
      </c>
      <c r="D343" s="35" t="s">
        <v>248</v>
      </c>
      <c r="E343" s="35" t="s">
        <v>222</v>
      </c>
      <c r="F343" s="35" t="s">
        <v>101</v>
      </c>
      <c r="G343" s="37">
        <f>G344</f>
        <v>0</v>
      </c>
      <c r="H343" s="37">
        <f t="shared" si="59"/>
        <v>119.9</v>
      </c>
      <c r="I343" s="37">
        <f t="shared" si="59"/>
        <v>119.9</v>
      </c>
    </row>
    <row r="344" spans="1:9" s="40" customFormat="1" ht="30.75" customHeight="1" x14ac:dyDescent="0.25">
      <c r="A344" s="38" t="s">
        <v>120</v>
      </c>
      <c r="B344" s="35" t="s">
        <v>549</v>
      </c>
      <c r="C344" s="35" t="s">
        <v>115</v>
      </c>
      <c r="D344" s="35" t="s">
        <v>248</v>
      </c>
      <c r="E344" s="35" t="s">
        <v>222</v>
      </c>
      <c r="F344" s="35" t="s">
        <v>121</v>
      </c>
      <c r="G344" s="37">
        <f>G345</f>
        <v>0</v>
      </c>
      <c r="H344" s="37">
        <f t="shared" si="59"/>
        <v>119.9</v>
      </c>
      <c r="I344" s="37">
        <f t="shared" si="59"/>
        <v>119.9</v>
      </c>
    </row>
    <row r="345" spans="1:9" s="40" customFormat="1" ht="27.75" customHeight="1" x14ac:dyDescent="0.25">
      <c r="A345" s="38" t="s">
        <v>122</v>
      </c>
      <c r="B345" s="35" t="s">
        <v>549</v>
      </c>
      <c r="C345" s="35" t="s">
        <v>115</v>
      </c>
      <c r="D345" s="35" t="s">
        <v>248</v>
      </c>
      <c r="E345" s="35" t="s">
        <v>222</v>
      </c>
      <c r="F345" s="35" t="s">
        <v>123</v>
      </c>
      <c r="G345" s="37">
        <f>119.9-119.9</f>
        <v>0</v>
      </c>
      <c r="H345" s="37">
        <v>119.9</v>
      </c>
      <c r="I345" s="37">
        <v>119.9</v>
      </c>
    </row>
    <row r="346" spans="1:9" s="40" customFormat="1" ht="15" x14ac:dyDescent="0.25">
      <c r="A346" s="38" t="s">
        <v>301</v>
      </c>
      <c r="B346" s="35" t="s">
        <v>549</v>
      </c>
      <c r="C346" s="35" t="s">
        <v>115</v>
      </c>
      <c r="D346" s="35" t="s">
        <v>302</v>
      </c>
      <c r="E346" s="35" t="s">
        <v>100</v>
      </c>
      <c r="F346" s="35" t="s">
        <v>101</v>
      </c>
      <c r="G346" s="37">
        <f>G352+G365+G347</f>
        <v>200</v>
      </c>
      <c r="H346" s="37">
        <f>H352+H365+H347</f>
        <v>200</v>
      </c>
      <c r="I346" s="37">
        <f>I352+I365+I347</f>
        <v>200</v>
      </c>
    </row>
    <row r="347" spans="1:9" s="40" customFormat="1" ht="39" hidden="1" x14ac:dyDescent="0.25">
      <c r="A347" s="38" t="s">
        <v>282</v>
      </c>
      <c r="B347" s="35" t="s">
        <v>549</v>
      </c>
      <c r="C347" s="35" t="s">
        <v>115</v>
      </c>
      <c r="D347" s="35" t="s">
        <v>302</v>
      </c>
      <c r="E347" s="35" t="s">
        <v>283</v>
      </c>
      <c r="F347" s="35" t="s">
        <v>101</v>
      </c>
      <c r="G347" s="37">
        <f>G348</f>
        <v>0</v>
      </c>
      <c r="H347" s="37">
        <f t="shared" ref="H347:I350" si="60">H348</f>
        <v>0</v>
      </c>
      <c r="I347" s="37">
        <f t="shared" si="60"/>
        <v>0</v>
      </c>
    </row>
    <row r="348" spans="1:9" s="40" customFormat="1" ht="51.75" hidden="1" x14ac:dyDescent="0.25">
      <c r="A348" s="38" t="s">
        <v>287</v>
      </c>
      <c r="B348" s="35" t="s">
        <v>549</v>
      </c>
      <c r="C348" s="35" t="s">
        <v>115</v>
      </c>
      <c r="D348" s="35" t="s">
        <v>302</v>
      </c>
      <c r="E348" s="35" t="s">
        <v>288</v>
      </c>
      <c r="F348" s="35" t="s">
        <v>101</v>
      </c>
      <c r="G348" s="37">
        <f>G349</f>
        <v>0</v>
      </c>
      <c r="H348" s="37">
        <f t="shared" si="60"/>
        <v>0</v>
      </c>
      <c r="I348" s="37">
        <f t="shared" si="60"/>
        <v>0</v>
      </c>
    </row>
    <row r="349" spans="1:9" s="40" customFormat="1" ht="15" hidden="1" x14ac:dyDescent="0.25">
      <c r="A349" s="38" t="s">
        <v>179</v>
      </c>
      <c r="B349" s="35" t="s">
        <v>549</v>
      </c>
      <c r="C349" s="35" t="s">
        <v>115</v>
      </c>
      <c r="D349" s="35" t="s">
        <v>302</v>
      </c>
      <c r="E349" s="35" t="s">
        <v>289</v>
      </c>
      <c r="F349" s="35" t="s">
        <v>101</v>
      </c>
      <c r="G349" s="37">
        <f>G350</f>
        <v>0</v>
      </c>
      <c r="H349" s="37">
        <f t="shared" si="60"/>
        <v>0</v>
      </c>
      <c r="I349" s="37">
        <f t="shared" si="60"/>
        <v>0</v>
      </c>
    </row>
    <row r="350" spans="1:9" s="40" customFormat="1" ht="26.25" hidden="1" x14ac:dyDescent="0.25">
      <c r="A350" s="38" t="s">
        <v>120</v>
      </c>
      <c r="B350" s="35" t="s">
        <v>549</v>
      </c>
      <c r="C350" s="35" t="s">
        <v>115</v>
      </c>
      <c r="D350" s="35" t="s">
        <v>302</v>
      </c>
      <c r="E350" s="35" t="s">
        <v>289</v>
      </c>
      <c r="F350" s="35" t="s">
        <v>121</v>
      </c>
      <c r="G350" s="37">
        <f>G351</f>
        <v>0</v>
      </c>
      <c r="H350" s="37">
        <f t="shared" si="60"/>
        <v>0</v>
      </c>
      <c r="I350" s="37">
        <f t="shared" si="60"/>
        <v>0</v>
      </c>
    </row>
    <row r="351" spans="1:9" s="40" customFormat="1" ht="26.25" hidden="1" x14ac:dyDescent="0.25">
      <c r="A351" s="38" t="s">
        <v>122</v>
      </c>
      <c r="B351" s="35" t="s">
        <v>549</v>
      </c>
      <c r="C351" s="35" t="s">
        <v>115</v>
      </c>
      <c r="D351" s="35" t="s">
        <v>302</v>
      </c>
      <c r="E351" s="35" t="s">
        <v>289</v>
      </c>
      <c r="F351" s="35" t="s">
        <v>123</v>
      </c>
      <c r="G351" s="37">
        <v>0</v>
      </c>
      <c r="H351" s="37">
        <v>0</v>
      </c>
      <c r="I351" s="37">
        <v>0</v>
      </c>
    </row>
    <row r="352" spans="1:9" s="40" customFormat="1" ht="51.75" customHeight="1" x14ac:dyDescent="0.25">
      <c r="A352" s="38" t="s">
        <v>198</v>
      </c>
      <c r="B352" s="35" t="s">
        <v>549</v>
      </c>
      <c r="C352" s="35" t="s">
        <v>115</v>
      </c>
      <c r="D352" s="35" t="s">
        <v>302</v>
      </c>
      <c r="E352" s="35" t="s">
        <v>199</v>
      </c>
      <c r="F352" s="35" t="s">
        <v>101</v>
      </c>
      <c r="G352" s="37">
        <f>G353+G357+G361</f>
        <v>200</v>
      </c>
      <c r="H352" s="37">
        <f>H353+H357+H361</f>
        <v>200</v>
      </c>
      <c r="I352" s="37">
        <f>I353+I357+I361</f>
        <v>200</v>
      </c>
    </row>
    <row r="353" spans="1:9" s="40" customFormat="1" ht="30.75" hidden="1" customHeight="1" x14ac:dyDescent="0.25">
      <c r="A353" s="38" t="s">
        <v>303</v>
      </c>
      <c r="B353" s="35" t="s">
        <v>549</v>
      </c>
      <c r="C353" s="35" t="s">
        <v>115</v>
      </c>
      <c r="D353" s="35" t="s">
        <v>302</v>
      </c>
      <c r="E353" s="35" t="s">
        <v>304</v>
      </c>
      <c r="F353" s="35" t="s">
        <v>101</v>
      </c>
      <c r="G353" s="37">
        <f>G354</f>
        <v>0</v>
      </c>
      <c r="H353" s="37">
        <f t="shared" ref="H353:I355" si="61">H354</f>
        <v>0</v>
      </c>
      <c r="I353" s="37">
        <f t="shared" si="61"/>
        <v>0</v>
      </c>
    </row>
    <row r="354" spans="1:9" s="40" customFormat="1" ht="15" hidden="1" x14ac:dyDescent="0.25">
      <c r="A354" s="38" t="s">
        <v>179</v>
      </c>
      <c r="B354" s="35" t="s">
        <v>549</v>
      </c>
      <c r="C354" s="35" t="s">
        <v>115</v>
      </c>
      <c r="D354" s="35" t="s">
        <v>302</v>
      </c>
      <c r="E354" s="35" t="s">
        <v>305</v>
      </c>
      <c r="F354" s="35" t="s">
        <v>101</v>
      </c>
      <c r="G354" s="37">
        <f>G355</f>
        <v>0</v>
      </c>
      <c r="H354" s="37">
        <f t="shared" si="61"/>
        <v>0</v>
      </c>
      <c r="I354" s="37">
        <f t="shared" si="61"/>
        <v>0</v>
      </c>
    </row>
    <row r="355" spans="1:9" s="40" customFormat="1" ht="26.25" hidden="1" x14ac:dyDescent="0.25">
      <c r="A355" s="38" t="s">
        <v>120</v>
      </c>
      <c r="B355" s="35" t="s">
        <v>549</v>
      </c>
      <c r="C355" s="35" t="s">
        <v>115</v>
      </c>
      <c r="D355" s="35" t="s">
        <v>302</v>
      </c>
      <c r="E355" s="35" t="s">
        <v>305</v>
      </c>
      <c r="F355" s="35" t="s">
        <v>121</v>
      </c>
      <c r="G355" s="37">
        <f>G356</f>
        <v>0</v>
      </c>
      <c r="H355" s="37">
        <f t="shared" si="61"/>
        <v>0</v>
      </c>
      <c r="I355" s="37">
        <f t="shared" si="61"/>
        <v>0</v>
      </c>
    </row>
    <row r="356" spans="1:9" s="40" customFormat="1" ht="24.75" hidden="1" customHeight="1" x14ac:dyDescent="0.25">
      <c r="A356" s="38" t="s">
        <v>122</v>
      </c>
      <c r="B356" s="35" t="s">
        <v>549</v>
      </c>
      <c r="C356" s="35" t="s">
        <v>115</v>
      </c>
      <c r="D356" s="35" t="s">
        <v>302</v>
      </c>
      <c r="E356" s="35" t="s">
        <v>305</v>
      </c>
      <c r="F356" s="35" t="s">
        <v>123</v>
      </c>
      <c r="G356" s="37">
        <f>200-177.9-22.1</f>
        <v>0</v>
      </c>
      <c r="H356" s="37">
        <f>200-177.9-22.1</f>
        <v>0</v>
      </c>
      <c r="I356" s="37">
        <f>200-177.9-22.1</f>
        <v>0</v>
      </c>
    </row>
    <row r="357" spans="1:9" s="40" customFormat="1" ht="44.25" hidden="1" customHeight="1" x14ac:dyDescent="0.25">
      <c r="A357" s="38" t="s">
        <v>298</v>
      </c>
      <c r="B357" s="35" t="s">
        <v>549</v>
      </c>
      <c r="C357" s="35" t="s">
        <v>115</v>
      </c>
      <c r="D357" s="35" t="s">
        <v>302</v>
      </c>
      <c r="E357" s="35" t="s">
        <v>299</v>
      </c>
      <c r="F357" s="35" t="s">
        <v>101</v>
      </c>
      <c r="G357" s="37">
        <f>G358</f>
        <v>0</v>
      </c>
      <c r="H357" s="37">
        <f t="shared" ref="H357:I359" si="62">H358</f>
        <v>0</v>
      </c>
      <c r="I357" s="37">
        <f t="shared" si="62"/>
        <v>0</v>
      </c>
    </row>
    <row r="358" spans="1:9" s="40" customFormat="1" ht="16.5" hidden="1" customHeight="1" x14ac:dyDescent="0.25">
      <c r="A358" s="38" t="s">
        <v>179</v>
      </c>
      <c r="B358" s="35" t="s">
        <v>549</v>
      </c>
      <c r="C358" s="35" t="s">
        <v>115</v>
      </c>
      <c r="D358" s="35" t="s">
        <v>302</v>
      </c>
      <c r="E358" s="35" t="s">
        <v>300</v>
      </c>
      <c r="F358" s="35" t="s">
        <v>101</v>
      </c>
      <c r="G358" s="37">
        <f>G359</f>
        <v>0</v>
      </c>
      <c r="H358" s="37">
        <f t="shared" si="62"/>
        <v>0</v>
      </c>
      <c r="I358" s="37">
        <f t="shared" si="62"/>
        <v>0</v>
      </c>
    </row>
    <row r="359" spans="1:9" s="40" customFormat="1" ht="24.75" hidden="1" customHeight="1" x14ac:dyDescent="0.25">
      <c r="A359" s="38" t="s">
        <v>120</v>
      </c>
      <c r="B359" s="35" t="s">
        <v>549</v>
      </c>
      <c r="C359" s="35" t="s">
        <v>115</v>
      </c>
      <c r="D359" s="35" t="s">
        <v>302</v>
      </c>
      <c r="E359" s="35" t="s">
        <v>300</v>
      </c>
      <c r="F359" s="35" t="s">
        <v>121</v>
      </c>
      <c r="G359" s="37">
        <f>G360</f>
        <v>0</v>
      </c>
      <c r="H359" s="37">
        <f t="shared" si="62"/>
        <v>0</v>
      </c>
      <c r="I359" s="37">
        <f t="shared" si="62"/>
        <v>0</v>
      </c>
    </row>
    <row r="360" spans="1:9" s="40" customFormat="1" ht="24.75" hidden="1" customHeight="1" x14ac:dyDescent="0.25">
      <c r="A360" s="38" t="s">
        <v>122</v>
      </c>
      <c r="B360" s="35" t="s">
        <v>549</v>
      </c>
      <c r="C360" s="35" t="s">
        <v>115</v>
      </c>
      <c r="D360" s="35" t="s">
        <v>302</v>
      </c>
      <c r="E360" s="35" t="s">
        <v>300</v>
      </c>
      <c r="F360" s="35" t="s">
        <v>123</v>
      </c>
      <c r="G360" s="37">
        <v>0</v>
      </c>
      <c r="H360" s="37">
        <v>0</v>
      </c>
      <c r="I360" s="37">
        <v>0</v>
      </c>
    </row>
    <row r="361" spans="1:9" s="40" customFormat="1" ht="54" customHeight="1" x14ac:dyDescent="0.25">
      <c r="A361" s="38" t="s">
        <v>309</v>
      </c>
      <c r="B361" s="35" t="s">
        <v>549</v>
      </c>
      <c r="C361" s="35" t="s">
        <v>115</v>
      </c>
      <c r="D361" s="35" t="s">
        <v>302</v>
      </c>
      <c r="E361" s="35" t="s">
        <v>310</v>
      </c>
      <c r="F361" s="35" t="s">
        <v>101</v>
      </c>
      <c r="G361" s="37">
        <f>G362</f>
        <v>200</v>
      </c>
      <c r="H361" s="37">
        <f t="shared" ref="H361:I363" si="63">H362</f>
        <v>200</v>
      </c>
      <c r="I361" s="37">
        <f t="shared" si="63"/>
        <v>200</v>
      </c>
    </row>
    <row r="362" spans="1:9" s="40" customFormat="1" ht="18" customHeight="1" x14ac:dyDescent="0.25">
      <c r="A362" s="38" t="s">
        <v>179</v>
      </c>
      <c r="B362" s="35" t="s">
        <v>549</v>
      </c>
      <c r="C362" s="35" t="s">
        <v>115</v>
      </c>
      <c r="D362" s="35" t="s">
        <v>302</v>
      </c>
      <c r="E362" s="35" t="s">
        <v>311</v>
      </c>
      <c r="F362" s="35" t="s">
        <v>101</v>
      </c>
      <c r="G362" s="37">
        <f>G363</f>
        <v>200</v>
      </c>
      <c r="H362" s="37">
        <f t="shared" si="63"/>
        <v>200</v>
      </c>
      <c r="I362" s="37">
        <f t="shared" si="63"/>
        <v>200</v>
      </c>
    </row>
    <row r="363" spans="1:9" s="40" customFormat="1" ht="30.75" customHeight="1" x14ac:dyDescent="0.25">
      <c r="A363" s="38" t="s">
        <v>120</v>
      </c>
      <c r="B363" s="35" t="s">
        <v>549</v>
      </c>
      <c r="C363" s="35" t="s">
        <v>115</v>
      </c>
      <c r="D363" s="35" t="s">
        <v>302</v>
      </c>
      <c r="E363" s="35" t="s">
        <v>311</v>
      </c>
      <c r="F363" s="35" t="s">
        <v>121</v>
      </c>
      <c r="G363" s="37">
        <f>G364</f>
        <v>200</v>
      </c>
      <c r="H363" s="37">
        <f t="shared" si="63"/>
        <v>200</v>
      </c>
      <c r="I363" s="37">
        <f t="shared" si="63"/>
        <v>200</v>
      </c>
    </row>
    <row r="364" spans="1:9" s="40" customFormat="1" ht="32.25" customHeight="1" x14ac:dyDescent="0.25">
      <c r="A364" s="38" t="s">
        <v>122</v>
      </c>
      <c r="B364" s="35" t="s">
        <v>549</v>
      </c>
      <c r="C364" s="35" t="s">
        <v>115</v>
      </c>
      <c r="D364" s="35" t="s">
        <v>302</v>
      </c>
      <c r="E364" s="35" t="s">
        <v>311</v>
      </c>
      <c r="F364" s="35" t="s">
        <v>123</v>
      </c>
      <c r="G364" s="37">
        <v>200</v>
      </c>
      <c r="H364" s="37">
        <v>200</v>
      </c>
      <c r="I364" s="37">
        <v>200</v>
      </c>
    </row>
    <row r="365" spans="1:9" s="40" customFormat="1" ht="24.75" hidden="1" customHeight="1" x14ac:dyDescent="0.25">
      <c r="A365" s="38" t="s">
        <v>312</v>
      </c>
      <c r="B365" s="35" t="s">
        <v>549</v>
      </c>
      <c r="C365" s="35" t="s">
        <v>115</v>
      </c>
      <c r="D365" s="35" t="s">
        <v>302</v>
      </c>
      <c r="E365" s="35" t="s">
        <v>313</v>
      </c>
      <c r="F365" s="35" t="s">
        <v>101</v>
      </c>
      <c r="G365" s="37">
        <f>G366</f>
        <v>0</v>
      </c>
      <c r="H365" s="37">
        <f t="shared" ref="H365:I368" si="64">H366</f>
        <v>0</v>
      </c>
      <c r="I365" s="37">
        <f t="shared" si="64"/>
        <v>0</v>
      </c>
    </row>
    <row r="366" spans="1:9" s="40" customFormat="1" ht="24.75" hidden="1" customHeight="1" x14ac:dyDescent="0.25">
      <c r="A366" s="38" t="s">
        <v>314</v>
      </c>
      <c r="B366" s="35" t="s">
        <v>549</v>
      </c>
      <c r="C366" s="35" t="s">
        <v>115</v>
      </c>
      <c r="D366" s="35" t="s">
        <v>302</v>
      </c>
      <c r="E366" s="35" t="s">
        <v>315</v>
      </c>
      <c r="F366" s="35" t="s">
        <v>101</v>
      </c>
      <c r="G366" s="37">
        <f>G367</f>
        <v>0</v>
      </c>
      <c r="H366" s="37">
        <f t="shared" si="64"/>
        <v>0</v>
      </c>
      <c r="I366" s="37">
        <f t="shared" si="64"/>
        <v>0</v>
      </c>
    </row>
    <row r="367" spans="1:9" s="40" customFormat="1" ht="38.25" hidden="1" customHeight="1" x14ac:dyDescent="0.25">
      <c r="A367" s="38" t="s">
        <v>316</v>
      </c>
      <c r="B367" s="35" t="s">
        <v>549</v>
      </c>
      <c r="C367" s="35" t="s">
        <v>115</v>
      </c>
      <c r="D367" s="35" t="s">
        <v>302</v>
      </c>
      <c r="E367" s="35" t="s">
        <v>317</v>
      </c>
      <c r="F367" s="35" t="s">
        <v>101</v>
      </c>
      <c r="G367" s="37">
        <f>G368</f>
        <v>0</v>
      </c>
      <c r="H367" s="37">
        <f t="shared" si="64"/>
        <v>0</v>
      </c>
      <c r="I367" s="37">
        <f t="shared" si="64"/>
        <v>0</v>
      </c>
    </row>
    <row r="368" spans="1:9" s="40" customFormat="1" ht="16.5" hidden="1" customHeight="1" x14ac:dyDescent="0.25">
      <c r="A368" s="38" t="s">
        <v>124</v>
      </c>
      <c r="B368" s="35" t="s">
        <v>549</v>
      </c>
      <c r="C368" s="35" t="s">
        <v>115</v>
      </c>
      <c r="D368" s="35" t="s">
        <v>302</v>
      </c>
      <c r="E368" s="35" t="s">
        <v>317</v>
      </c>
      <c r="F368" s="35" t="s">
        <v>125</v>
      </c>
      <c r="G368" s="37">
        <f>G369</f>
        <v>0</v>
      </c>
      <c r="H368" s="37">
        <f t="shared" si="64"/>
        <v>0</v>
      </c>
      <c r="I368" s="37">
        <f t="shared" si="64"/>
        <v>0</v>
      </c>
    </row>
    <row r="369" spans="1:9" s="40" customFormat="1" ht="24.75" hidden="1" customHeight="1" x14ac:dyDescent="0.25">
      <c r="A369" s="38" t="s">
        <v>318</v>
      </c>
      <c r="B369" s="35" t="s">
        <v>549</v>
      </c>
      <c r="C369" s="35" t="s">
        <v>115</v>
      </c>
      <c r="D369" s="35" t="s">
        <v>302</v>
      </c>
      <c r="E369" s="35" t="s">
        <v>317</v>
      </c>
      <c r="F369" s="35" t="s">
        <v>319</v>
      </c>
      <c r="G369" s="37">
        <v>0</v>
      </c>
      <c r="H369" s="37">
        <v>0</v>
      </c>
      <c r="I369" s="37">
        <v>0</v>
      </c>
    </row>
    <row r="370" spans="1:9" s="40" customFormat="1" ht="18" customHeight="1" x14ac:dyDescent="0.25">
      <c r="A370" s="38" t="s">
        <v>324</v>
      </c>
      <c r="B370" s="35" t="s">
        <v>549</v>
      </c>
      <c r="C370" s="35" t="s">
        <v>145</v>
      </c>
      <c r="D370" s="35" t="s">
        <v>99</v>
      </c>
      <c r="E370" s="35" t="s">
        <v>100</v>
      </c>
      <c r="F370" s="35" t="s">
        <v>101</v>
      </c>
      <c r="G370" s="37">
        <f>G371+G394+G452</f>
        <v>8754.1</v>
      </c>
      <c r="H370" s="37">
        <f>H371+H394+H452</f>
        <v>9841.9</v>
      </c>
      <c r="I370" s="37">
        <f>I371+I394+I452</f>
        <v>10368.9</v>
      </c>
    </row>
    <row r="371" spans="1:9" s="40" customFormat="1" ht="19.5" customHeight="1" x14ac:dyDescent="0.25">
      <c r="A371" s="38" t="s">
        <v>325</v>
      </c>
      <c r="B371" s="35" t="s">
        <v>549</v>
      </c>
      <c r="C371" s="35" t="s">
        <v>145</v>
      </c>
      <c r="D371" s="35" t="s">
        <v>98</v>
      </c>
      <c r="E371" s="35" t="s">
        <v>100</v>
      </c>
      <c r="F371" s="35" t="s">
        <v>101</v>
      </c>
      <c r="G371" s="37">
        <f>G372+G389</f>
        <v>390.8</v>
      </c>
      <c r="H371" s="37">
        <f>H372+H389</f>
        <v>438.90000000000003</v>
      </c>
      <c r="I371" s="37">
        <f>I372+I389</f>
        <v>438.90000000000003</v>
      </c>
    </row>
    <row r="372" spans="1:9" s="40" customFormat="1" ht="54" customHeight="1" x14ac:dyDescent="0.25">
      <c r="A372" s="38" t="s">
        <v>198</v>
      </c>
      <c r="B372" s="35" t="s">
        <v>549</v>
      </c>
      <c r="C372" s="35" t="s">
        <v>145</v>
      </c>
      <c r="D372" s="35" t="s">
        <v>98</v>
      </c>
      <c r="E372" s="35" t="s">
        <v>199</v>
      </c>
      <c r="F372" s="35" t="s">
        <v>101</v>
      </c>
      <c r="G372" s="37">
        <f>G373+G377+G385</f>
        <v>100</v>
      </c>
      <c r="H372" s="37">
        <f>H373+H377+H385</f>
        <v>272.3</v>
      </c>
      <c r="I372" s="37">
        <f>I373+I377+I385</f>
        <v>272.3</v>
      </c>
    </row>
    <row r="373" spans="1:9" s="40" customFormat="1" ht="64.5" x14ac:dyDescent="0.25">
      <c r="A373" s="38" t="s">
        <v>556</v>
      </c>
      <c r="B373" s="35" t="s">
        <v>549</v>
      </c>
      <c r="C373" s="35" t="s">
        <v>145</v>
      </c>
      <c r="D373" s="35" t="s">
        <v>98</v>
      </c>
      <c r="E373" s="35" t="s">
        <v>327</v>
      </c>
      <c r="F373" s="35" t="s">
        <v>101</v>
      </c>
      <c r="G373" s="37">
        <f>G374</f>
        <v>100</v>
      </c>
      <c r="H373" s="37">
        <f t="shared" ref="H373:I375" si="65">H374</f>
        <v>272.3</v>
      </c>
      <c r="I373" s="37">
        <f t="shared" si="65"/>
        <v>272.3</v>
      </c>
    </row>
    <row r="374" spans="1:9" s="40" customFormat="1" ht="19.5" customHeight="1" x14ac:dyDescent="0.25">
      <c r="A374" s="38" t="s">
        <v>179</v>
      </c>
      <c r="B374" s="35" t="s">
        <v>549</v>
      </c>
      <c r="C374" s="35" t="s">
        <v>145</v>
      </c>
      <c r="D374" s="35" t="s">
        <v>98</v>
      </c>
      <c r="E374" s="35" t="s">
        <v>328</v>
      </c>
      <c r="F374" s="35" t="s">
        <v>101</v>
      </c>
      <c r="G374" s="37">
        <f>G375</f>
        <v>100</v>
      </c>
      <c r="H374" s="37">
        <f t="shared" si="65"/>
        <v>272.3</v>
      </c>
      <c r="I374" s="37">
        <f t="shared" si="65"/>
        <v>272.3</v>
      </c>
    </row>
    <row r="375" spans="1:9" s="40" customFormat="1" ht="29.25" customHeight="1" x14ac:dyDescent="0.25">
      <c r="A375" s="38" t="s">
        <v>120</v>
      </c>
      <c r="B375" s="35" t="s">
        <v>549</v>
      </c>
      <c r="C375" s="35" t="s">
        <v>145</v>
      </c>
      <c r="D375" s="35" t="s">
        <v>98</v>
      </c>
      <c r="E375" s="35" t="s">
        <v>328</v>
      </c>
      <c r="F375" s="35" t="s">
        <v>121</v>
      </c>
      <c r="G375" s="37">
        <f>G376</f>
        <v>100</v>
      </c>
      <c r="H375" s="37">
        <f t="shared" si="65"/>
        <v>272.3</v>
      </c>
      <c r="I375" s="37">
        <f t="shared" si="65"/>
        <v>272.3</v>
      </c>
    </row>
    <row r="376" spans="1:9" s="40" customFormat="1" ht="30" customHeight="1" x14ac:dyDescent="0.25">
      <c r="A376" s="38" t="s">
        <v>122</v>
      </c>
      <c r="B376" s="35" t="s">
        <v>549</v>
      </c>
      <c r="C376" s="35" t="s">
        <v>145</v>
      </c>
      <c r="D376" s="35" t="s">
        <v>98</v>
      </c>
      <c r="E376" s="35" t="s">
        <v>328</v>
      </c>
      <c r="F376" s="35" t="s">
        <v>123</v>
      </c>
      <c r="G376" s="37">
        <f>272.3-218.9+46.6</f>
        <v>100</v>
      </c>
      <c r="H376" s="37">
        <v>272.3</v>
      </c>
      <c r="I376" s="37">
        <v>272.3</v>
      </c>
    </row>
    <row r="377" spans="1:9" s="40" customFormat="1" ht="39" hidden="1" x14ac:dyDescent="0.25">
      <c r="A377" s="38" t="s">
        <v>329</v>
      </c>
      <c r="B377" s="35" t="s">
        <v>549</v>
      </c>
      <c r="C377" s="35" t="s">
        <v>145</v>
      </c>
      <c r="D377" s="35" t="s">
        <v>98</v>
      </c>
      <c r="E377" s="35" t="s">
        <v>330</v>
      </c>
      <c r="F377" s="35" t="s">
        <v>101</v>
      </c>
      <c r="G377" s="37">
        <f>G378</f>
        <v>0</v>
      </c>
      <c r="H377" s="37">
        <f>H378</f>
        <v>0</v>
      </c>
      <c r="I377" s="37">
        <f>I378</f>
        <v>0</v>
      </c>
    </row>
    <row r="378" spans="1:9" s="40" customFormat="1" ht="15" hidden="1" x14ac:dyDescent="0.25">
      <c r="A378" s="38" t="s">
        <v>179</v>
      </c>
      <c r="B378" s="35" t="s">
        <v>549</v>
      </c>
      <c r="C378" s="35" t="s">
        <v>145</v>
      </c>
      <c r="D378" s="35" t="s">
        <v>98</v>
      </c>
      <c r="E378" s="35" t="s">
        <v>331</v>
      </c>
      <c r="F378" s="35" t="s">
        <v>101</v>
      </c>
      <c r="G378" s="37">
        <f>G379+G381</f>
        <v>0</v>
      </c>
      <c r="H378" s="37">
        <f>H379+H381</f>
        <v>0</v>
      </c>
      <c r="I378" s="37">
        <f>I379+I381</f>
        <v>0</v>
      </c>
    </row>
    <row r="379" spans="1:9" s="40" customFormat="1" ht="26.25" hidden="1" x14ac:dyDescent="0.25">
      <c r="A379" s="38" t="s">
        <v>120</v>
      </c>
      <c r="B379" s="35" t="s">
        <v>549</v>
      </c>
      <c r="C379" s="35" t="s">
        <v>145</v>
      </c>
      <c r="D379" s="35" t="s">
        <v>98</v>
      </c>
      <c r="E379" s="35" t="s">
        <v>331</v>
      </c>
      <c r="F379" s="35" t="s">
        <v>121</v>
      </c>
      <c r="G379" s="37">
        <f>G380</f>
        <v>0</v>
      </c>
      <c r="H379" s="37">
        <f>H380</f>
        <v>0</v>
      </c>
      <c r="I379" s="37">
        <f>I380</f>
        <v>0</v>
      </c>
    </row>
    <row r="380" spans="1:9" s="40" customFormat="1" ht="26.25" hidden="1" x14ac:dyDescent="0.25">
      <c r="A380" s="38" t="s">
        <v>122</v>
      </c>
      <c r="B380" s="35" t="s">
        <v>549</v>
      </c>
      <c r="C380" s="35" t="s">
        <v>145</v>
      </c>
      <c r="D380" s="35" t="s">
        <v>98</v>
      </c>
      <c r="E380" s="35" t="s">
        <v>331</v>
      </c>
      <c r="F380" s="35" t="s">
        <v>123</v>
      </c>
      <c r="G380" s="37">
        <f>15.3+29.5-44.8</f>
        <v>0</v>
      </c>
      <c r="H380" s="37">
        <f>15.3+29.5-44.8</f>
        <v>0</v>
      </c>
      <c r="I380" s="37">
        <f>15.3+29.5-44.8</f>
        <v>0</v>
      </c>
    </row>
    <row r="381" spans="1:9" s="40" customFormat="1" ht="39" hidden="1" x14ac:dyDescent="0.25">
      <c r="A381" s="38" t="s">
        <v>226</v>
      </c>
      <c r="B381" s="35" t="s">
        <v>549</v>
      </c>
      <c r="C381" s="35" t="s">
        <v>145</v>
      </c>
      <c r="D381" s="35" t="s">
        <v>98</v>
      </c>
      <c r="E381" s="35" t="s">
        <v>331</v>
      </c>
      <c r="F381" s="35" t="s">
        <v>227</v>
      </c>
      <c r="G381" s="37">
        <f>G382</f>
        <v>0</v>
      </c>
      <c r="H381" s="37">
        <f>H382</f>
        <v>0</v>
      </c>
      <c r="I381" s="37">
        <f>I382</f>
        <v>0</v>
      </c>
    </row>
    <row r="382" spans="1:9" s="40" customFormat="1" ht="15" hidden="1" x14ac:dyDescent="0.25">
      <c r="A382" s="38" t="s">
        <v>228</v>
      </c>
      <c r="B382" s="35" t="s">
        <v>549</v>
      </c>
      <c r="C382" s="35" t="s">
        <v>145</v>
      </c>
      <c r="D382" s="35" t="s">
        <v>98</v>
      </c>
      <c r="E382" s="35" t="s">
        <v>331</v>
      </c>
      <c r="F382" s="35" t="s">
        <v>229</v>
      </c>
      <c r="G382" s="37">
        <v>0</v>
      </c>
      <c r="H382" s="37">
        <v>0</v>
      </c>
      <c r="I382" s="37">
        <v>0</v>
      </c>
    </row>
    <row r="383" spans="1:9" s="40" customFormat="1" ht="15" hidden="1" x14ac:dyDescent="0.25">
      <c r="A383" s="38" t="s">
        <v>124</v>
      </c>
      <c r="B383" s="35" t="s">
        <v>549</v>
      </c>
      <c r="C383" s="35" t="s">
        <v>145</v>
      </c>
      <c r="D383" s="35" t="s">
        <v>98</v>
      </c>
      <c r="E383" s="35" t="s">
        <v>199</v>
      </c>
      <c r="F383" s="35" t="s">
        <v>125</v>
      </c>
      <c r="G383" s="37">
        <f>G384</f>
        <v>0</v>
      </c>
      <c r="H383" s="37">
        <f>H384</f>
        <v>0</v>
      </c>
      <c r="I383" s="37">
        <f>I384</f>
        <v>0</v>
      </c>
    </row>
    <row r="384" spans="1:9" s="40" customFormat="1" ht="40.5" hidden="1" customHeight="1" x14ac:dyDescent="0.25">
      <c r="A384" s="38" t="s">
        <v>126</v>
      </c>
      <c r="B384" s="35" t="s">
        <v>549</v>
      </c>
      <c r="C384" s="35" t="s">
        <v>145</v>
      </c>
      <c r="D384" s="35" t="s">
        <v>98</v>
      </c>
      <c r="E384" s="35" t="s">
        <v>199</v>
      </c>
      <c r="F384" s="35" t="s">
        <v>127</v>
      </c>
      <c r="G384" s="37">
        <v>0</v>
      </c>
      <c r="H384" s="37">
        <v>0</v>
      </c>
      <c r="I384" s="37">
        <v>0</v>
      </c>
    </row>
    <row r="385" spans="1:9" s="40" customFormat="1" ht="38.25" hidden="1" customHeight="1" x14ac:dyDescent="0.25">
      <c r="A385" s="38" t="s">
        <v>335</v>
      </c>
      <c r="B385" s="35" t="s">
        <v>549</v>
      </c>
      <c r="C385" s="35" t="s">
        <v>145</v>
      </c>
      <c r="D385" s="35" t="s">
        <v>98</v>
      </c>
      <c r="E385" s="35" t="s">
        <v>201</v>
      </c>
      <c r="F385" s="35" t="s">
        <v>101</v>
      </c>
      <c r="G385" s="37">
        <f>G386</f>
        <v>0</v>
      </c>
      <c r="H385" s="37">
        <f t="shared" ref="H385:I387" si="66">H386</f>
        <v>0</v>
      </c>
      <c r="I385" s="37">
        <f t="shared" si="66"/>
        <v>0</v>
      </c>
    </row>
    <row r="386" spans="1:9" s="40" customFormat="1" ht="16.5" hidden="1" customHeight="1" x14ac:dyDescent="0.25">
      <c r="A386" s="38" t="s">
        <v>179</v>
      </c>
      <c r="B386" s="35" t="s">
        <v>549</v>
      </c>
      <c r="C386" s="35" t="s">
        <v>145</v>
      </c>
      <c r="D386" s="35" t="s">
        <v>98</v>
      </c>
      <c r="E386" s="35" t="s">
        <v>202</v>
      </c>
      <c r="F386" s="35" t="s">
        <v>101</v>
      </c>
      <c r="G386" s="37">
        <f>G387</f>
        <v>0</v>
      </c>
      <c r="H386" s="37">
        <f t="shared" si="66"/>
        <v>0</v>
      </c>
      <c r="I386" s="37">
        <f t="shared" si="66"/>
        <v>0</v>
      </c>
    </row>
    <row r="387" spans="1:9" s="40" customFormat="1" ht="29.25" hidden="1" customHeight="1" x14ac:dyDescent="0.25">
      <c r="A387" s="38" t="s">
        <v>120</v>
      </c>
      <c r="B387" s="35" t="s">
        <v>549</v>
      </c>
      <c r="C387" s="35" t="s">
        <v>145</v>
      </c>
      <c r="D387" s="35" t="s">
        <v>98</v>
      </c>
      <c r="E387" s="35" t="s">
        <v>202</v>
      </c>
      <c r="F387" s="35" t="s">
        <v>121</v>
      </c>
      <c r="G387" s="37">
        <f>G388</f>
        <v>0</v>
      </c>
      <c r="H387" s="37">
        <f t="shared" si="66"/>
        <v>0</v>
      </c>
      <c r="I387" s="37">
        <f t="shared" si="66"/>
        <v>0</v>
      </c>
    </row>
    <row r="388" spans="1:9" s="40" customFormat="1" ht="4.5" hidden="1" customHeight="1" x14ac:dyDescent="0.25">
      <c r="A388" s="38" t="s">
        <v>122</v>
      </c>
      <c r="B388" s="35" t="s">
        <v>549</v>
      </c>
      <c r="C388" s="35" t="s">
        <v>145</v>
      </c>
      <c r="D388" s="35" t="s">
        <v>98</v>
      </c>
      <c r="E388" s="35" t="s">
        <v>202</v>
      </c>
      <c r="F388" s="35" t="s">
        <v>123</v>
      </c>
      <c r="G388" s="37">
        <v>0</v>
      </c>
      <c r="H388" s="37">
        <v>0</v>
      </c>
      <c r="I388" s="37">
        <v>0</v>
      </c>
    </row>
    <row r="389" spans="1:9" s="40" customFormat="1" ht="28.5" customHeight="1" x14ac:dyDescent="0.25">
      <c r="A389" s="38" t="s">
        <v>210</v>
      </c>
      <c r="B389" s="35" t="s">
        <v>549</v>
      </c>
      <c r="C389" s="35" t="s">
        <v>145</v>
      </c>
      <c r="D389" s="35" t="s">
        <v>98</v>
      </c>
      <c r="E389" s="35" t="s">
        <v>211</v>
      </c>
      <c r="F389" s="35" t="s">
        <v>101</v>
      </c>
      <c r="G389" s="37">
        <f>G390</f>
        <v>290.8</v>
      </c>
      <c r="H389" s="37">
        <f t="shared" ref="H389:I392" si="67">H390</f>
        <v>166.60000000000002</v>
      </c>
      <c r="I389" s="37">
        <f t="shared" si="67"/>
        <v>166.60000000000002</v>
      </c>
    </row>
    <row r="390" spans="1:9" s="40" customFormat="1" ht="15" customHeight="1" x14ac:dyDescent="0.25">
      <c r="A390" s="38" t="s">
        <v>220</v>
      </c>
      <c r="B390" s="35" t="s">
        <v>549</v>
      </c>
      <c r="C390" s="35" t="s">
        <v>145</v>
      </c>
      <c r="D390" s="35" t="s">
        <v>98</v>
      </c>
      <c r="E390" s="35" t="s">
        <v>221</v>
      </c>
      <c r="F390" s="35" t="s">
        <v>101</v>
      </c>
      <c r="G390" s="37">
        <f>G391</f>
        <v>290.8</v>
      </c>
      <c r="H390" s="37">
        <f t="shared" si="67"/>
        <v>166.60000000000002</v>
      </c>
      <c r="I390" s="37">
        <f t="shared" si="67"/>
        <v>166.60000000000002</v>
      </c>
    </row>
    <row r="391" spans="1:9" s="40" customFormat="1" ht="18" customHeight="1" x14ac:dyDescent="0.25">
      <c r="A391" s="38" t="s">
        <v>179</v>
      </c>
      <c r="B391" s="35" t="s">
        <v>549</v>
      </c>
      <c r="C391" s="35" t="s">
        <v>145</v>
      </c>
      <c r="D391" s="35" t="s">
        <v>98</v>
      </c>
      <c r="E391" s="35" t="s">
        <v>222</v>
      </c>
      <c r="F391" s="35" t="s">
        <v>101</v>
      </c>
      <c r="G391" s="37">
        <f>G392</f>
        <v>290.8</v>
      </c>
      <c r="H391" s="37">
        <f t="shared" si="67"/>
        <v>166.60000000000002</v>
      </c>
      <c r="I391" s="37">
        <f t="shared" si="67"/>
        <v>166.60000000000002</v>
      </c>
    </row>
    <row r="392" spans="1:9" s="40" customFormat="1" ht="28.5" customHeight="1" x14ac:dyDescent="0.25">
      <c r="A392" s="38" t="s">
        <v>120</v>
      </c>
      <c r="B392" s="35" t="s">
        <v>549</v>
      </c>
      <c r="C392" s="35" t="s">
        <v>145</v>
      </c>
      <c r="D392" s="35" t="s">
        <v>98</v>
      </c>
      <c r="E392" s="35" t="s">
        <v>222</v>
      </c>
      <c r="F392" s="35" t="s">
        <v>121</v>
      </c>
      <c r="G392" s="37">
        <f>G393</f>
        <v>290.8</v>
      </c>
      <c r="H392" s="37">
        <f t="shared" si="67"/>
        <v>166.60000000000002</v>
      </c>
      <c r="I392" s="37">
        <f t="shared" si="67"/>
        <v>166.60000000000002</v>
      </c>
    </row>
    <row r="393" spans="1:9" s="40" customFormat="1" ht="29.25" customHeight="1" x14ac:dyDescent="0.25">
      <c r="A393" s="38" t="s">
        <v>122</v>
      </c>
      <c r="B393" s="35" t="s">
        <v>549</v>
      </c>
      <c r="C393" s="35" t="s">
        <v>145</v>
      </c>
      <c r="D393" s="35" t="s">
        <v>98</v>
      </c>
      <c r="E393" s="35" t="s">
        <v>222</v>
      </c>
      <c r="F393" s="35" t="s">
        <v>123</v>
      </c>
      <c r="G393" s="37">
        <f>290.8-124.2+124.2</f>
        <v>290.8</v>
      </c>
      <c r="H393" s="37">
        <f>290.8-124.2</f>
        <v>166.60000000000002</v>
      </c>
      <c r="I393" s="37">
        <f>290.8-124.2</f>
        <v>166.60000000000002</v>
      </c>
    </row>
    <row r="394" spans="1:9" ht="20.25" customHeight="1" x14ac:dyDescent="0.25">
      <c r="A394" s="38" t="s">
        <v>338</v>
      </c>
      <c r="B394" s="35" t="s">
        <v>549</v>
      </c>
      <c r="C394" s="35" t="s">
        <v>145</v>
      </c>
      <c r="D394" s="35" t="s">
        <v>103</v>
      </c>
      <c r="E394" s="35" t="s">
        <v>100</v>
      </c>
      <c r="F394" s="35" t="s">
        <v>101</v>
      </c>
      <c r="G394" s="37">
        <f>G399+G419+G431+G446+G395+G439</f>
        <v>5788.5</v>
      </c>
      <c r="H394" s="37">
        <f>H399+H419+H431+H446+H395+H439</f>
        <v>7033</v>
      </c>
      <c r="I394" s="37">
        <f>I399+I419+I431+I446+I395+I439</f>
        <v>7560</v>
      </c>
    </row>
    <row r="395" spans="1:9" ht="26.25" hidden="1" x14ac:dyDescent="0.25">
      <c r="A395" s="38" t="s">
        <v>339</v>
      </c>
      <c r="B395" s="35" t="s">
        <v>549</v>
      </c>
      <c r="C395" s="35" t="s">
        <v>145</v>
      </c>
      <c r="D395" s="35" t="s">
        <v>103</v>
      </c>
      <c r="E395" s="35" t="s">
        <v>340</v>
      </c>
      <c r="F395" s="35" t="s">
        <v>101</v>
      </c>
      <c r="G395" s="37">
        <f>G396</f>
        <v>0</v>
      </c>
      <c r="H395" s="37">
        <f t="shared" ref="H395:I397" si="68">H396</f>
        <v>0</v>
      </c>
      <c r="I395" s="37">
        <f t="shared" si="68"/>
        <v>0</v>
      </c>
    </row>
    <row r="396" spans="1:9" ht="26.25" hidden="1" x14ac:dyDescent="0.25">
      <c r="A396" s="38" t="s">
        <v>341</v>
      </c>
      <c r="B396" s="35" t="s">
        <v>549</v>
      </c>
      <c r="C396" s="35" t="s">
        <v>145</v>
      </c>
      <c r="D396" s="35" t="s">
        <v>103</v>
      </c>
      <c r="E396" s="35" t="s">
        <v>342</v>
      </c>
      <c r="F396" s="35" t="s">
        <v>101</v>
      </c>
      <c r="G396" s="37">
        <f>G397</f>
        <v>0</v>
      </c>
      <c r="H396" s="37">
        <f t="shared" si="68"/>
        <v>0</v>
      </c>
      <c r="I396" s="37">
        <f t="shared" si="68"/>
        <v>0</v>
      </c>
    </row>
    <row r="397" spans="1:9" ht="39" hidden="1" x14ac:dyDescent="0.25">
      <c r="A397" s="38" t="s">
        <v>318</v>
      </c>
      <c r="B397" s="35" t="s">
        <v>549</v>
      </c>
      <c r="C397" s="35" t="s">
        <v>145</v>
      </c>
      <c r="D397" s="35" t="s">
        <v>103</v>
      </c>
      <c r="E397" s="35" t="s">
        <v>342</v>
      </c>
      <c r="F397" s="35" t="s">
        <v>125</v>
      </c>
      <c r="G397" s="37">
        <f>G398</f>
        <v>0</v>
      </c>
      <c r="H397" s="37">
        <f t="shared" si="68"/>
        <v>0</v>
      </c>
      <c r="I397" s="37">
        <f t="shared" si="68"/>
        <v>0</v>
      </c>
    </row>
    <row r="398" spans="1:9" ht="15" hidden="1" x14ac:dyDescent="0.25">
      <c r="A398" s="38" t="s">
        <v>124</v>
      </c>
      <c r="B398" s="35" t="s">
        <v>549</v>
      </c>
      <c r="C398" s="35" t="s">
        <v>145</v>
      </c>
      <c r="D398" s="35" t="s">
        <v>103</v>
      </c>
      <c r="E398" s="35" t="s">
        <v>342</v>
      </c>
      <c r="F398" s="35" t="s">
        <v>319</v>
      </c>
      <c r="G398" s="37">
        <v>0</v>
      </c>
      <c r="H398" s="37">
        <v>0</v>
      </c>
      <c r="I398" s="37">
        <v>0</v>
      </c>
    </row>
    <row r="399" spans="1:9" s="40" customFormat="1" ht="51" customHeight="1" x14ac:dyDescent="0.25">
      <c r="A399" s="38" t="s">
        <v>343</v>
      </c>
      <c r="B399" s="35" t="s">
        <v>549</v>
      </c>
      <c r="C399" s="35" t="s">
        <v>145</v>
      </c>
      <c r="D399" s="35" t="s">
        <v>103</v>
      </c>
      <c r="E399" s="35" t="s">
        <v>199</v>
      </c>
      <c r="F399" s="35" t="s">
        <v>101</v>
      </c>
      <c r="G399" s="37">
        <f>G403+G411+G415+G400</f>
        <v>1348.5</v>
      </c>
      <c r="H399" s="37">
        <f>H403+H411+H415</f>
        <v>5073</v>
      </c>
      <c r="I399" s="37">
        <f>I403+I411+I415</f>
        <v>5600</v>
      </c>
    </row>
    <row r="400" spans="1:9" s="40" customFormat="1" ht="51" hidden="1" customHeight="1" x14ac:dyDescent="0.25">
      <c r="A400" s="38" t="s">
        <v>669</v>
      </c>
      <c r="B400" s="35" t="s">
        <v>549</v>
      </c>
      <c r="C400" s="35" t="s">
        <v>145</v>
      </c>
      <c r="D400" s="35" t="s">
        <v>103</v>
      </c>
      <c r="E400" s="35" t="s">
        <v>670</v>
      </c>
      <c r="F400" s="35" t="s">
        <v>101</v>
      </c>
      <c r="G400" s="37">
        <f>G401</f>
        <v>0</v>
      </c>
      <c r="H400" s="37">
        <v>0</v>
      </c>
      <c r="I400" s="37">
        <v>0</v>
      </c>
    </row>
    <row r="401" spans="1:9" s="40" customFormat="1" ht="31.5" hidden="1" customHeight="1" x14ac:dyDescent="0.25">
      <c r="A401" s="38" t="s">
        <v>120</v>
      </c>
      <c r="B401" s="35" t="s">
        <v>549</v>
      </c>
      <c r="C401" s="35" t="s">
        <v>145</v>
      </c>
      <c r="D401" s="35" t="s">
        <v>103</v>
      </c>
      <c r="E401" s="35" t="s">
        <v>670</v>
      </c>
      <c r="F401" s="35" t="s">
        <v>121</v>
      </c>
      <c r="G401" s="37">
        <f>G402</f>
        <v>0</v>
      </c>
      <c r="H401" s="37">
        <v>0</v>
      </c>
      <c r="I401" s="37">
        <v>0</v>
      </c>
    </row>
    <row r="402" spans="1:9" s="40" customFormat="1" ht="32.25" hidden="1" customHeight="1" x14ac:dyDescent="0.25">
      <c r="A402" s="38" t="s">
        <v>122</v>
      </c>
      <c r="B402" s="35" t="s">
        <v>549</v>
      </c>
      <c r="C402" s="35" t="s">
        <v>145</v>
      </c>
      <c r="D402" s="35" t="s">
        <v>103</v>
      </c>
      <c r="E402" s="35" t="s">
        <v>670</v>
      </c>
      <c r="F402" s="35" t="s">
        <v>123</v>
      </c>
      <c r="G402" s="37">
        <f>9602-9602</f>
        <v>0</v>
      </c>
      <c r="H402" s="37">
        <v>0</v>
      </c>
      <c r="I402" s="37">
        <v>0</v>
      </c>
    </row>
    <row r="403" spans="1:9" s="40" customFormat="1" ht="84" customHeight="1" x14ac:dyDescent="0.25">
      <c r="A403" s="38" t="s">
        <v>344</v>
      </c>
      <c r="B403" s="35" t="s">
        <v>549</v>
      </c>
      <c r="C403" s="35" t="s">
        <v>145</v>
      </c>
      <c r="D403" s="35" t="s">
        <v>103</v>
      </c>
      <c r="E403" s="35" t="s">
        <v>345</v>
      </c>
      <c r="F403" s="35" t="s">
        <v>101</v>
      </c>
      <c r="G403" s="37">
        <f>G406</f>
        <v>0</v>
      </c>
      <c r="H403" s="37">
        <f>H406</f>
        <v>3373</v>
      </c>
      <c r="I403" s="37">
        <f>I406</f>
        <v>3900</v>
      </c>
    </row>
    <row r="404" spans="1:9" s="40" customFormat="1" ht="30.75" hidden="1" customHeight="1" x14ac:dyDescent="0.25">
      <c r="A404" s="38" t="s">
        <v>120</v>
      </c>
      <c r="B404" s="35" t="s">
        <v>549</v>
      </c>
      <c r="C404" s="35" t="s">
        <v>145</v>
      </c>
      <c r="D404" s="35" t="s">
        <v>103</v>
      </c>
      <c r="E404" s="35"/>
      <c r="F404" s="35" t="s">
        <v>121</v>
      </c>
      <c r="G404" s="37"/>
      <c r="H404" s="37"/>
      <c r="I404" s="37"/>
    </row>
    <row r="405" spans="1:9" s="40" customFormat="1" ht="8.25" hidden="1" customHeight="1" x14ac:dyDescent="0.25">
      <c r="A405" s="38" t="s">
        <v>122</v>
      </c>
      <c r="B405" s="35" t="s">
        <v>549</v>
      </c>
      <c r="C405" s="35" t="s">
        <v>145</v>
      </c>
      <c r="D405" s="35" t="s">
        <v>103</v>
      </c>
      <c r="E405" s="35"/>
      <c r="F405" s="35" t="s">
        <v>123</v>
      </c>
      <c r="G405" s="37"/>
      <c r="H405" s="37"/>
      <c r="I405" s="37"/>
    </row>
    <row r="406" spans="1:9" s="40" customFormat="1" ht="18.75" customHeight="1" x14ac:dyDescent="0.25">
      <c r="A406" s="38" t="s">
        <v>179</v>
      </c>
      <c r="B406" s="35" t="s">
        <v>549</v>
      </c>
      <c r="C406" s="35" t="s">
        <v>145</v>
      </c>
      <c r="D406" s="35" t="s">
        <v>103</v>
      </c>
      <c r="E406" s="35" t="s">
        <v>346</v>
      </c>
      <c r="F406" s="35" t="s">
        <v>101</v>
      </c>
      <c r="G406" s="37">
        <f>G407+G409</f>
        <v>0</v>
      </c>
      <c r="H406" s="37">
        <f>H407+H409</f>
        <v>3373</v>
      </c>
      <c r="I406" s="37">
        <f>I407+I409</f>
        <v>3900</v>
      </c>
    </row>
    <row r="407" spans="1:9" s="40" customFormat="1" ht="30.75" hidden="1" customHeight="1" x14ac:dyDescent="0.25">
      <c r="A407" s="38" t="s">
        <v>120</v>
      </c>
      <c r="B407" s="35" t="s">
        <v>549</v>
      </c>
      <c r="C407" s="35" t="s">
        <v>145</v>
      </c>
      <c r="D407" s="35" t="s">
        <v>103</v>
      </c>
      <c r="E407" s="35" t="s">
        <v>346</v>
      </c>
      <c r="F407" s="35" t="s">
        <v>121</v>
      </c>
      <c r="G407" s="37">
        <f>G408</f>
        <v>0</v>
      </c>
      <c r="H407" s="37">
        <f>H408</f>
        <v>0</v>
      </c>
      <c r="I407" s="37">
        <f>I408</f>
        <v>0</v>
      </c>
    </row>
    <row r="408" spans="1:9" s="40" customFormat="1" ht="30.75" hidden="1" customHeight="1" x14ac:dyDescent="0.25">
      <c r="A408" s="38" t="s">
        <v>122</v>
      </c>
      <c r="B408" s="35" t="s">
        <v>549</v>
      </c>
      <c r="C408" s="35" t="s">
        <v>145</v>
      </c>
      <c r="D408" s="35" t="s">
        <v>103</v>
      </c>
      <c r="E408" s="35" t="s">
        <v>346</v>
      </c>
      <c r="F408" s="35" t="s">
        <v>123</v>
      </c>
      <c r="G408" s="37">
        <f>50-50</f>
        <v>0</v>
      </c>
      <c r="H408" s="37">
        <f>50-50</f>
        <v>0</v>
      </c>
      <c r="I408" s="37">
        <f>50-50</f>
        <v>0</v>
      </c>
    </row>
    <row r="409" spans="1:9" s="40" customFormat="1" ht="28.5" customHeight="1" x14ac:dyDescent="0.25">
      <c r="A409" s="38" t="s">
        <v>582</v>
      </c>
      <c r="B409" s="35" t="s">
        <v>549</v>
      </c>
      <c r="C409" s="35" t="s">
        <v>145</v>
      </c>
      <c r="D409" s="35" t="s">
        <v>103</v>
      </c>
      <c r="E409" s="35" t="s">
        <v>346</v>
      </c>
      <c r="F409" s="35" t="s">
        <v>227</v>
      </c>
      <c r="G409" s="37">
        <f>G410</f>
        <v>0</v>
      </c>
      <c r="H409" s="37">
        <f>H410</f>
        <v>3373</v>
      </c>
      <c r="I409" s="37">
        <f>I410</f>
        <v>3900</v>
      </c>
    </row>
    <row r="410" spans="1:9" s="40" customFormat="1" ht="14.25" customHeight="1" x14ac:dyDescent="0.25">
      <c r="A410" s="38" t="s">
        <v>228</v>
      </c>
      <c r="B410" s="35" t="s">
        <v>549</v>
      </c>
      <c r="C410" s="35" t="s">
        <v>145</v>
      </c>
      <c r="D410" s="35" t="s">
        <v>103</v>
      </c>
      <c r="E410" s="35" t="s">
        <v>346</v>
      </c>
      <c r="F410" s="35" t="s">
        <v>229</v>
      </c>
      <c r="G410" s="37">
        <f>4458-4458</f>
        <v>0</v>
      </c>
      <c r="H410" s="37">
        <v>3373</v>
      </c>
      <c r="I410" s="37">
        <v>3900</v>
      </c>
    </row>
    <row r="411" spans="1:9" s="40" customFormat="1" ht="45.75" customHeight="1" x14ac:dyDescent="0.25">
      <c r="A411" s="38" t="s">
        <v>349</v>
      </c>
      <c r="B411" s="35" t="s">
        <v>549</v>
      </c>
      <c r="C411" s="35" t="s">
        <v>145</v>
      </c>
      <c r="D411" s="35" t="s">
        <v>103</v>
      </c>
      <c r="E411" s="35" t="s">
        <v>333</v>
      </c>
      <c r="F411" s="35" t="s">
        <v>101</v>
      </c>
      <c r="G411" s="37">
        <f>G412</f>
        <v>652.4</v>
      </c>
      <c r="H411" s="37">
        <f t="shared" ref="H411:I413" si="69">H412</f>
        <v>800</v>
      </c>
      <c r="I411" s="37">
        <f t="shared" si="69"/>
        <v>800</v>
      </c>
    </row>
    <row r="412" spans="1:9" s="40" customFormat="1" ht="17.25" customHeight="1" x14ac:dyDescent="0.25">
      <c r="A412" s="38" t="s">
        <v>179</v>
      </c>
      <c r="B412" s="35" t="s">
        <v>549</v>
      </c>
      <c r="C412" s="35" t="s">
        <v>145</v>
      </c>
      <c r="D412" s="35" t="s">
        <v>103</v>
      </c>
      <c r="E412" s="35" t="s">
        <v>334</v>
      </c>
      <c r="F412" s="35" t="s">
        <v>101</v>
      </c>
      <c r="G412" s="37">
        <f>G413</f>
        <v>652.4</v>
      </c>
      <c r="H412" s="37">
        <f t="shared" si="69"/>
        <v>800</v>
      </c>
      <c r="I412" s="37">
        <f t="shared" si="69"/>
        <v>800</v>
      </c>
    </row>
    <row r="413" spans="1:9" s="40" customFormat="1" ht="27" customHeight="1" x14ac:dyDescent="0.25">
      <c r="A413" s="38" t="s">
        <v>120</v>
      </c>
      <c r="B413" s="35" t="s">
        <v>549</v>
      </c>
      <c r="C413" s="35" t="s">
        <v>145</v>
      </c>
      <c r="D413" s="35" t="s">
        <v>103</v>
      </c>
      <c r="E413" s="35" t="s">
        <v>334</v>
      </c>
      <c r="F413" s="35" t="s">
        <v>121</v>
      </c>
      <c r="G413" s="37">
        <f>G414</f>
        <v>652.4</v>
      </c>
      <c r="H413" s="37">
        <f t="shared" si="69"/>
        <v>800</v>
      </c>
      <c r="I413" s="37">
        <f t="shared" si="69"/>
        <v>800</v>
      </c>
    </row>
    <row r="414" spans="1:9" s="40" customFormat="1" ht="30" customHeight="1" x14ac:dyDescent="0.25">
      <c r="A414" s="38" t="s">
        <v>122</v>
      </c>
      <c r="B414" s="35" t="s">
        <v>549</v>
      </c>
      <c r="C414" s="35" t="s">
        <v>145</v>
      </c>
      <c r="D414" s="35" t="s">
        <v>103</v>
      </c>
      <c r="E414" s="35" t="s">
        <v>334</v>
      </c>
      <c r="F414" s="35" t="s">
        <v>123</v>
      </c>
      <c r="G414" s="37">
        <f>800-147.6</f>
        <v>652.4</v>
      </c>
      <c r="H414" s="37">
        <f>800</f>
        <v>800</v>
      </c>
      <c r="I414" s="37">
        <f>800</f>
        <v>800</v>
      </c>
    </row>
    <row r="415" spans="1:9" s="40" customFormat="1" ht="27" customHeight="1" x14ac:dyDescent="0.25">
      <c r="A415" s="38" t="s">
        <v>350</v>
      </c>
      <c r="B415" s="35" t="s">
        <v>549</v>
      </c>
      <c r="C415" s="35" t="s">
        <v>145</v>
      </c>
      <c r="D415" s="35" t="s">
        <v>103</v>
      </c>
      <c r="E415" s="35" t="s">
        <v>307</v>
      </c>
      <c r="F415" s="35" t="s">
        <v>101</v>
      </c>
      <c r="G415" s="37">
        <f>G416</f>
        <v>696.1</v>
      </c>
      <c r="H415" s="37">
        <f t="shared" ref="H415:I417" si="70">H416</f>
        <v>900</v>
      </c>
      <c r="I415" s="37">
        <f t="shared" si="70"/>
        <v>900</v>
      </c>
    </row>
    <row r="416" spans="1:9" s="40" customFormat="1" ht="17.25" customHeight="1" x14ac:dyDescent="0.25">
      <c r="A416" s="38" t="s">
        <v>179</v>
      </c>
      <c r="B416" s="35" t="s">
        <v>549</v>
      </c>
      <c r="C416" s="35" t="s">
        <v>145</v>
      </c>
      <c r="D416" s="35" t="s">
        <v>103</v>
      </c>
      <c r="E416" s="35" t="s">
        <v>308</v>
      </c>
      <c r="F416" s="35" t="s">
        <v>101</v>
      </c>
      <c r="G416" s="37">
        <f>G417</f>
        <v>696.1</v>
      </c>
      <c r="H416" s="37">
        <f t="shared" si="70"/>
        <v>900</v>
      </c>
      <c r="I416" s="37">
        <f t="shared" si="70"/>
        <v>900</v>
      </c>
    </row>
    <row r="417" spans="1:9" s="40" customFormat="1" ht="29.25" customHeight="1" x14ac:dyDescent="0.25">
      <c r="A417" s="38" t="s">
        <v>120</v>
      </c>
      <c r="B417" s="35" t="s">
        <v>549</v>
      </c>
      <c r="C417" s="35" t="s">
        <v>145</v>
      </c>
      <c r="D417" s="35" t="s">
        <v>103</v>
      </c>
      <c r="E417" s="35" t="s">
        <v>308</v>
      </c>
      <c r="F417" s="35" t="s">
        <v>121</v>
      </c>
      <c r="G417" s="37">
        <f>G418</f>
        <v>696.1</v>
      </c>
      <c r="H417" s="37">
        <f t="shared" si="70"/>
        <v>900</v>
      </c>
      <c r="I417" s="37">
        <f t="shared" si="70"/>
        <v>900</v>
      </c>
    </row>
    <row r="418" spans="1:9" s="40" customFormat="1" ht="30" customHeight="1" x14ac:dyDescent="0.25">
      <c r="A418" s="38" t="s">
        <v>122</v>
      </c>
      <c r="B418" s="35" t="s">
        <v>549</v>
      </c>
      <c r="C418" s="35" t="s">
        <v>145</v>
      </c>
      <c r="D418" s="35" t="s">
        <v>103</v>
      </c>
      <c r="E418" s="35" t="s">
        <v>308</v>
      </c>
      <c r="F418" s="35" t="s">
        <v>123</v>
      </c>
      <c r="G418" s="37">
        <f>900-4.3+4.3-203.9</f>
        <v>696.1</v>
      </c>
      <c r="H418" s="37">
        <v>900</v>
      </c>
      <c r="I418" s="37">
        <v>900</v>
      </c>
    </row>
    <row r="419" spans="1:9" s="40" customFormat="1" ht="30" hidden="1" customHeight="1" x14ac:dyDescent="0.25">
      <c r="A419" s="38" t="s">
        <v>359</v>
      </c>
      <c r="B419" s="35" t="s">
        <v>549</v>
      </c>
      <c r="C419" s="35" t="s">
        <v>145</v>
      </c>
      <c r="D419" s="35" t="s">
        <v>103</v>
      </c>
      <c r="E419" s="35" t="s">
        <v>211</v>
      </c>
      <c r="F419" s="35" t="s">
        <v>101</v>
      </c>
      <c r="G419" s="37">
        <f>G420</f>
        <v>0</v>
      </c>
      <c r="H419" s="37">
        <f t="shared" ref="H419:I422" si="71">H420</f>
        <v>0</v>
      </c>
      <c r="I419" s="37">
        <f t="shared" si="71"/>
        <v>0</v>
      </c>
    </row>
    <row r="420" spans="1:9" s="40" customFormat="1" ht="18" hidden="1" customHeight="1" x14ac:dyDescent="0.25">
      <c r="A420" s="38" t="s">
        <v>220</v>
      </c>
      <c r="B420" s="35" t="s">
        <v>549</v>
      </c>
      <c r="C420" s="35" t="s">
        <v>145</v>
      </c>
      <c r="D420" s="35" t="s">
        <v>103</v>
      </c>
      <c r="E420" s="35" t="s">
        <v>221</v>
      </c>
      <c r="F420" s="35" t="s">
        <v>101</v>
      </c>
      <c r="G420" s="37">
        <f>G421</f>
        <v>0</v>
      </c>
      <c r="H420" s="37">
        <f t="shared" si="71"/>
        <v>0</v>
      </c>
      <c r="I420" s="37">
        <f t="shared" si="71"/>
        <v>0</v>
      </c>
    </row>
    <row r="421" spans="1:9" s="40" customFormat="1" ht="16.5" hidden="1" customHeight="1" x14ac:dyDescent="0.25">
      <c r="A421" s="38" t="s">
        <v>179</v>
      </c>
      <c r="B421" s="35" t="s">
        <v>549</v>
      </c>
      <c r="C421" s="35" t="s">
        <v>145</v>
      </c>
      <c r="D421" s="35" t="s">
        <v>103</v>
      </c>
      <c r="E421" s="35" t="s">
        <v>222</v>
      </c>
      <c r="F421" s="35" t="s">
        <v>101</v>
      </c>
      <c r="G421" s="37">
        <f>G422</f>
        <v>0</v>
      </c>
      <c r="H421" s="37">
        <f t="shared" si="71"/>
        <v>0</v>
      </c>
      <c r="I421" s="37">
        <f t="shared" si="71"/>
        <v>0</v>
      </c>
    </row>
    <row r="422" spans="1:9" s="40" customFormat="1" ht="27" hidden="1" customHeight="1" x14ac:dyDescent="0.25">
      <c r="A422" s="38" t="s">
        <v>120</v>
      </c>
      <c r="B422" s="35" t="s">
        <v>549</v>
      </c>
      <c r="C422" s="35" t="s">
        <v>145</v>
      </c>
      <c r="D422" s="35" t="s">
        <v>103</v>
      </c>
      <c r="E422" s="35" t="s">
        <v>222</v>
      </c>
      <c r="F422" s="35" t="s">
        <v>121</v>
      </c>
      <c r="G422" s="37">
        <f>G423</f>
        <v>0</v>
      </c>
      <c r="H422" s="37">
        <f t="shared" si="71"/>
        <v>0</v>
      </c>
      <c r="I422" s="37">
        <f t="shared" si="71"/>
        <v>0</v>
      </c>
    </row>
    <row r="423" spans="1:9" s="40" customFormat="1" ht="27" hidden="1" customHeight="1" x14ac:dyDescent="0.25">
      <c r="A423" s="38" t="s">
        <v>122</v>
      </c>
      <c r="B423" s="35" t="s">
        <v>549</v>
      </c>
      <c r="C423" s="35" t="s">
        <v>145</v>
      </c>
      <c r="D423" s="35" t="s">
        <v>103</v>
      </c>
      <c r="E423" s="35" t="s">
        <v>222</v>
      </c>
      <c r="F423" s="35" t="s">
        <v>123</v>
      </c>
      <c r="G423" s="37">
        <v>0</v>
      </c>
      <c r="H423" s="37">
        <v>0</v>
      </c>
      <c r="I423" s="37">
        <v>0</v>
      </c>
    </row>
    <row r="424" spans="1:9" ht="30.75" hidden="1" customHeight="1" x14ac:dyDescent="0.25">
      <c r="A424" s="38" t="s">
        <v>339</v>
      </c>
      <c r="B424" s="35" t="s">
        <v>549</v>
      </c>
      <c r="C424" s="35" t="s">
        <v>145</v>
      </c>
      <c r="D424" s="35" t="s">
        <v>103</v>
      </c>
      <c r="E424" s="35" t="s">
        <v>340</v>
      </c>
      <c r="F424" s="35" t="s">
        <v>101</v>
      </c>
      <c r="G424" s="37">
        <f>G425</f>
        <v>0</v>
      </c>
      <c r="H424" s="37">
        <f t="shared" ref="H424:I426" si="72">H425</f>
        <v>0</v>
      </c>
      <c r="I424" s="37">
        <f t="shared" si="72"/>
        <v>0</v>
      </c>
    </row>
    <row r="425" spans="1:9" ht="29.25" hidden="1" customHeight="1" x14ac:dyDescent="0.25">
      <c r="A425" s="38" t="s">
        <v>341</v>
      </c>
      <c r="B425" s="35" t="s">
        <v>549</v>
      </c>
      <c r="C425" s="35" t="s">
        <v>145</v>
      </c>
      <c r="D425" s="35" t="s">
        <v>103</v>
      </c>
      <c r="E425" s="35" t="s">
        <v>342</v>
      </c>
      <c r="F425" s="35" t="s">
        <v>101</v>
      </c>
      <c r="G425" s="37">
        <f>G426</f>
        <v>0</v>
      </c>
      <c r="H425" s="37">
        <f t="shared" si="72"/>
        <v>0</v>
      </c>
      <c r="I425" s="37">
        <f t="shared" si="72"/>
        <v>0</v>
      </c>
    </row>
    <row r="426" spans="1:9" ht="15" hidden="1" x14ac:dyDescent="0.25">
      <c r="A426" s="38" t="s">
        <v>124</v>
      </c>
      <c r="B426" s="35" t="s">
        <v>549</v>
      </c>
      <c r="C426" s="35" t="s">
        <v>145</v>
      </c>
      <c r="D426" s="35" t="s">
        <v>103</v>
      </c>
      <c r="E426" s="35" t="s">
        <v>342</v>
      </c>
      <c r="F426" s="35" t="s">
        <v>125</v>
      </c>
      <c r="G426" s="37">
        <f>G427</f>
        <v>0</v>
      </c>
      <c r="H426" s="37">
        <f t="shared" si="72"/>
        <v>0</v>
      </c>
      <c r="I426" s="37">
        <f t="shared" si="72"/>
        <v>0</v>
      </c>
    </row>
    <row r="427" spans="1:9" ht="27.75" hidden="1" customHeight="1" x14ac:dyDescent="0.25">
      <c r="A427" s="38" t="s">
        <v>318</v>
      </c>
      <c r="B427" s="35" t="s">
        <v>549</v>
      </c>
      <c r="C427" s="35" t="s">
        <v>145</v>
      </c>
      <c r="D427" s="35" t="s">
        <v>103</v>
      </c>
      <c r="E427" s="35" t="s">
        <v>342</v>
      </c>
      <c r="F427" s="35" t="s">
        <v>319</v>
      </c>
      <c r="G427" s="37">
        <v>0</v>
      </c>
      <c r="H427" s="37">
        <v>0</v>
      </c>
      <c r="I427" s="37">
        <v>0</v>
      </c>
    </row>
    <row r="428" spans="1:9" ht="19.5" hidden="1" customHeight="1" x14ac:dyDescent="0.25">
      <c r="A428" s="38" t="s">
        <v>165</v>
      </c>
      <c r="B428" s="35" t="s">
        <v>549</v>
      </c>
      <c r="C428" s="35" t="s">
        <v>145</v>
      </c>
      <c r="D428" s="35" t="s">
        <v>103</v>
      </c>
      <c r="E428" s="35" t="s">
        <v>215</v>
      </c>
      <c r="F428" s="35" t="s">
        <v>101</v>
      </c>
      <c r="G428" s="37">
        <f t="shared" ref="G428:I429" si="73">G429</f>
        <v>0</v>
      </c>
      <c r="H428" s="37">
        <f t="shared" si="73"/>
        <v>0</v>
      </c>
      <c r="I428" s="37">
        <f t="shared" si="73"/>
        <v>0</v>
      </c>
    </row>
    <row r="429" spans="1:9" ht="18" hidden="1" customHeight="1" x14ac:dyDescent="0.25">
      <c r="A429" s="38" t="s">
        <v>216</v>
      </c>
      <c r="B429" s="35" t="s">
        <v>549</v>
      </c>
      <c r="C429" s="35" t="s">
        <v>145</v>
      </c>
      <c r="D429" s="35" t="s">
        <v>103</v>
      </c>
      <c r="E429" s="35" t="s">
        <v>217</v>
      </c>
      <c r="F429" s="35" t="s">
        <v>101</v>
      </c>
      <c r="G429" s="37">
        <f t="shared" si="73"/>
        <v>0</v>
      </c>
      <c r="H429" s="37">
        <f t="shared" si="73"/>
        <v>0</v>
      </c>
      <c r="I429" s="37">
        <f t="shared" si="73"/>
        <v>0</v>
      </c>
    </row>
    <row r="430" spans="1:9" ht="27.75" hidden="1" customHeight="1" x14ac:dyDescent="0.25">
      <c r="A430" s="38" t="s">
        <v>122</v>
      </c>
      <c r="B430" s="35" t="s">
        <v>549</v>
      </c>
      <c r="C430" s="35" t="s">
        <v>145</v>
      </c>
      <c r="D430" s="35" t="s">
        <v>103</v>
      </c>
      <c r="E430" s="35" t="s">
        <v>217</v>
      </c>
      <c r="F430" s="35" t="s">
        <v>123</v>
      </c>
      <c r="G430" s="37">
        <v>0</v>
      </c>
      <c r="H430" s="37">
        <v>0</v>
      </c>
      <c r="I430" s="37">
        <v>0</v>
      </c>
    </row>
    <row r="431" spans="1:9" ht="43.5" customHeight="1" x14ac:dyDescent="0.25">
      <c r="A431" s="38" t="s">
        <v>351</v>
      </c>
      <c r="B431" s="35" t="s">
        <v>549</v>
      </c>
      <c r="C431" s="35" t="s">
        <v>145</v>
      </c>
      <c r="D431" s="35" t="s">
        <v>103</v>
      </c>
      <c r="E431" s="35" t="s">
        <v>352</v>
      </c>
      <c r="F431" s="35" t="s">
        <v>101</v>
      </c>
      <c r="G431" s="37">
        <f>G432</f>
        <v>3142.6000000000004</v>
      </c>
      <c r="H431" s="37">
        <f t="shared" ref="H431:I434" si="74">H432</f>
        <v>1562</v>
      </c>
      <c r="I431" s="37">
        <f t="shared" si="74"/>
        <v>1562</v>
      </c>
    </row>
    <row r="432" spans="1:9" ht="27.75" customHeight="1" x14ac:dyDescent="0.25">
      <c r="A432" s="38" t="s">
        <v>356</v>
      </c>
      <c r="B432" s="35" t="s">
        <v>549</v>
      </c>
      <c r="C432" s="35" t="s">
        <v>145</v>
      </c>
      <c r="D432" s="35" t="s">
        <v>103</v>
      </c>
      <c r="E432" s="35" t="s">
        <v>357</v>
      </c>
      <c r="F432" s="35" t="s">
        <v>101</v>
      </c>
      <c r="G432" s="37">
        <f>G433+G436</f>
        <v>3142.6000000000004</v>
      </c>
      <c r="H432" s="37">
        <f>H433</f>
        <v>1562</v>
      </c>
      <c r="I432" s="37">
        <f>I433</f>
        <v>1562</v>
      </c>
    </row>
    <row r="433" spans="1:9" ht="16.5" customHeight="1" x14ac:dyDescent="0.25">
      <c r="A433" s="38" t="s">
        <v>179</v>
      </c>
      <c r="B433" s="35" t="s">
        <v>549</v>
      </c>
      <c r="C433" s="35" t="s">
        <v>145</v>
      </c>
      <c r="D433" s="35" t="s">
        <v>103</v>
      </c>
      <c r="E433" s="35" t="s">
        <v>358</v>
      </c>
      <c r="F433" s="35" t="s">
        <v>101</v>
      </c>
      <c r="G433" s="37">
        <f>G434</f>
        <v>2480.9000000000005</v>
      </c>
      <c r="H433" s="37">
        <f t="shared" si="74"/>
        <v>1562</v>
      </c>
      <c r="I433" s="37">
        <f t="shared" si="74"/>
        <v>1562</v>
      </c>
    </row>
    <row r="434" spans="1:9" ht="27.75" customHeight="1" x14ac:dyDescent="0.25">
      <c r="A434" s="38" t="s">
        <v>120</v>
      </c>
      <c r="B434" s="35" t="s">
        <v>549</v>
      </c>
      <c r="C434" s="35" t="s">
        <v>145</v>
      </c>
      <c r="D434" s="35" t="s">
        <v>103</v>
      </c>
      <c r="E434" s="35" t="s">
        <v>358</v>
      </c>
      <c r="F434" s="35" t="s">
        <v>121</v>
      </c>
      <c r="G434" s="37">
        <f>G435</f>
        <v>2480.9000000000005</v>
      </c>
      <c r="H434" s="37">
        <f t="shared" si="74"/>
        <v>1562</v>
      </c>
      <c r="I434" s="37">
        <f t="shared" si="74"/>
        <v>1562</v>
      </c>
    </row>
    <row r="435" spans="1:9" ht="27.75" customHeight="1" x14ac:dyDescent="0.25">
      <c r="A435" s="38" t="s">
        <v>122</v>
      </c>
      <c r="B435" s="35" t="s">
        <v>549</v>
      </c>
      <c r="C435" s="35" t="s">
        <v>145</v>
      </c>
      <c r="D435" s="35" t="s">
        <v>103</v>
      </c>
      <c r="E435" s="35" t="s">
        <v>358</v>
      </c>
      <c r="F435" s="35" t="s">
        <v>123</v>
      </c>
      <c r="G435" s="37">
        <f>2600-1038+1206.3+2360.7-1335.7-41.1-23-1186.3-101.2-38.4+77.6</f>
        <v>2480.9000000000005</v>
      </c>
      <c r="H435" s="37">
        <f>2600-1038</f>
        <v>1562</v>
      </c>
      <c r="I435" s="37">
        <f>2600-1038</f>
        <v>1562</v>
      </c>
    </row>
    <row r="436" spans="1:9" ht="40.5" customHeight="1" x14ac:dyDescent="0.25">
      <c r="A436" s="38" t="s">
        <v>669</v>
      </c>
      <c r="B436" s="35" t="s">
        <v>549</v>
      </c>
      <c r="C436" s="35" t="s">
        <v>145</v>
      </c>
      <c r="D436" s="35" t="s">
        <v>103</v>
      </c>
      <c r="E436" s="35" t="s">
        <v>683</v>
      </c>
      <c r="F436" s="35" t="s">
        <v>101</v>
      </c>
      <c r="G436" s="37">
        <f>G437</f>
        <v>661.7</v>
      </c>
      <c r="H436" s="37">
        <v>0</v>
      </c>
      <c r="I436" s="37">
        <v>0</v>
      </c>
    </row>
    <row r="437" spans="1:9" ht="27.75" customHeight="1" x14ac:dyDescent="0.25">
      <c r="A437" s="38" t="s">
        <v>120</v>
      </c>
      <c r="B437" s="35" t="s">
        <v>549</v>
      </c>
      <c r="C437" s="35" t="s">
        <v>145</v>
      </c>
      <c r="D437" s="35" t="s">
        <v>103</v>
      </c>
      <c r="E437" s="35" t="s">
        <v>683</v>
      </c>
      <c r="F437" s="35" t="s">
        <v>121</v>
      </c>
      <c r="G437" s="37">
        <f>G438</f>
        <v>661.7</v>
      </c>
      <c r="H437" s="37">
        <v>0</v>
      </c>
      <c r="I437" s="37">
        <v>0</v>
      </c>
    </row>
    <row r="438" spans="1:9" ht="27.75" customHeight="1" x14ac:dyDescent="0.25">
      <c r="A438" s="38" t="s">
        <v>122</v>
      </c>
      <c r="B438" s="35" t="s">
        <v>549</v>
      </c>
      <c r="C438" s="35" t="s">
        <v>145</v>
      </c>
      <c r="D438" s="35" t="s">
        <v>103</v>
      </c>
      <c r="E438" s="35" t="s">
        <v>683</v>
      </c>
      <c r="F438" s="35" t="s">
        <v>123</v>
      </c>
      <c r="G438" s="37">
        <f>700-38.3</f>
        <v>661.7</v>
      </c>
      <c r="H438" s="37">
        <v>0</v>
      </c>
      <c r="I438" s="37">
        <v>0</v>
      </c>
    </row>
    <row r="439" spans="1:9" ht="27.75" customHeight="1" x14ac:dyDescent="0.25">
      <c r="A439" s="38" t="s">
        <v>210</v>
      </c>
      <c r="B439" s="35" t="s">
        <v>549</v>
      </c>
      <c r="C439" s="35" t="s">
        <v>145</v>
      </c>
      <c r="D439" s="35" t="s">
        <v>103</v>
      </c>
      <c r="E439" s="35" t="s">
        <v>211</v>
      </c>
      <c r="F439" s="35" t="s">
        <v>101</v>
      </c>
      <c r="G439" s="37">
        <f>G440</f>
        <v>1096</v>
      </c>
      <c r="H439" s="37">
        <f t="shared" ref="H439:I439" si="75">H440</f>
        <v>0</v>
      </c>
      <c r="I439" s="37">
        <f t="shared" si="75"/>
        <v>0</v>
      </c>
    </row>
    <row r="440" spans="1:9" ht="27.75" customHeight="1" x14ac:dyDescent="0.25">
      <c r="A440" s="38" t="s">
        <v>220</v>
      </c>
      <c r="B440" s="35" t="s">
        <v>549</v>
      </c>
      <c r="C440" s="35" t="s">
        <v>145</v>
      </c>
      <c r="D440" s="35" t="s">
        <v>103</v>
      </c>
      <c r="E440" s="35" t="s">
        <v>221</v>
      </c>
      <c r="F440" s="35" t="s">
        <v>101</v>
      </c>
      <c r="G440" s="37">
        <f>G441</f>
        <v>1096</v>
      </c>
      <c r="H440" s="37">
        <f t="shared" ref="H440:I440" si="76">H441</f>
        <v>0</v>
      </c>
      <c r="I440" s="37">
        <f t="shared" si="76"/>
        <v>0</v>
      </c>
    </row>
    <row r="441" spans="1:9" ht="27.75" customHeight="1" x14ac:dyDescent="0.25">
      <c r="A441" s="38" t="s">
        <v>179</v>
      </c>
      <c r="B441" s="35" t="s">
        <v>549</v>
      </c>
      <c r="C441" s="35" t="s">
        <v>145</v>
      </c>
      <c r="D441" s="35" t="s">
        <v>103</v>
      </c>
      <c r="E441" s="35" t="s">
        <v>222</v>
      </c>
      <c r="F441" s="35" t="s">
        <v>101</v>
      </c>
      <c r="G441" s="37">
        <f>G442+G444</f>
        <v>1096</v>
      </c>
      <c r="H441" s="37">
        <f t="shared" ref="H441:I441" si="77">H442+H444</f>
        <v>0</v>
      </c>
      <c r="I441" s="37">
        <f t="shared" si="77"/>
        <v>0</v>
      </c>
    </row>
    <row r="442" spans="1:9" ht="27.75" customHeight="1" x14ac:dyDescent="0.25">
      <c r="A442" s="38" t="s">
        <v>120</v>
      </c>
      <c r="B442" s="35" t="s">
        <v>549</v>
      </c>
      <c r="C442" s="35" t="s">
        <v>145</v>
      </c>
      <c r="D442" s="35" t="s">
        <v>103</v>
      </c>
      <c r="E442" s="35" t="s">
        <v>222</v>
      </c>
      <c r="F442" s="35" t="s">
        <v>121</v>
      </c>
      <c r="G442" s="37">
        <f>G443</f>
        <v>396</v>
      </c>
      <c r="H442" s="37">
        <f t="shared" ref="H442:I442" si="78">H443</f>
        <v>0</v>
      </c>
      <c r="I442" s="37">
        <f t="shared" si="78"/>
        <v>0</v>
      </c>
    </row>
    <row r="443" spans="1:9" ht="27.75" customHeight="1" x14ac:dyDescent="0.25">
      <c r="A443" s="38" t="s">
        <v>122</v>
      </c>
      <c r="B443" s="35" t="s">
        <v>549</v>
      </c>
      <c r="C443" s="35" t="s">
        <v>145</v>
      </c>
      <c r="D443" s="35" t="s">
        <v>103</v>
      </c>
      <c r="E443" s="35" t="s">
        <v>222</v>
      </c>
      <c r="F443" s="35" t="s">
        <v>123</v>
      </c>
      <c r="G443" s="37">
        <v>396</v>
      </c>
      <c r="H443" s="37">
        <v>0</v>
      </c>
      <c r="I443" s="37">
        <v>0</v>
      </c>
    </row>
    <row r="444" spans="1:9" ht="27.75" customHeight="1" x14ac:dyDescent="0.25">
      <c r="A444" s="38" t="s">
        <v>124</v>
      </c>
      <c r="B444" s="35" t="s">
        <v>549</v>
      </c>
      <c r="C444" s="35" t="s">
        <v>145</v>
      </c>
      <c r="D444" s="35" t="s">
        <v>103</v>
      </c>
      <c r="E444" s="35" t="s">
        <v>222</v>
      </c>
      <c r="F444" s="35" t="s">
        <v>125</v>
      </c>
      <c r="G444" s="37">
        <f>G445</f>
        <v>700</v>
      </c>
      <c r="H444" s="37">
        <f t="shared" ref="H444:I444" si="79">H445</f>
        <v>0</v>
      </c>
      <c r="I444" s="37">
        <f t="shared" si="79"/>
        <v>0</v>
      </c>
    </row>
    <row r="445" spans="1:9" ht="48.75" customHeight="1" x14ac:dyDescent="0.25">
      <c r="A445" s="84" t="s">
        <v>601</v>
      </c>
      <c r="B445" s="35" t="s">
        <v>549</v>
      </c>
      <c r="C445" s="35" t="s">
        <v>145</v>
      </c>
      <c r="D445" s="35" t="s">
        <v>103</v>
      </c>
      <c r="E445" s="35" t="s">
        <v>222</v>
      </c>
      <c r="F445" s="35" t="s">
        <v>319</v>
      </c>
      <c r="G445" s="37">
        <v>700</v>
      </c>
      <c r="H445" s="37">
        <v>0</v>
      </c>
      <c r="I445" s="37">
        <v>0</v>
      </c>
    </row>
    <row r="446" spans="1:9" ht="42.75" customHeight="1" x14ac:dyDescent="0.25">
      <c r="A446" s="38" t="s">
        <v>223</v>
      </c>
      <c r="B446" s="35" t="s">
        <v>549</v>
      </c>
      <c r="C446" s="35" t="s">
        <v>145</v>
      </c>
      <c r="D446" s="35" t="s">
        <v>103</v>
      </c>
      <c r="E446" s="35" t="s">
        <v>224</v>
      </c>
      <c r="F446" s="35" t="s">
        <v>101</v>
      </c>
      <c r="G446" s="37">
        <f>G447</f>
        <v>201.4</v>
      </c>
      <c r="H446" s="37">
        <f>H447</f>
        <v>398</v>
      </c>
      <c r="I446" s="37">
        <f>I447</f>
        <v>398</v>
      </c>
    </row>
    <row r="447" spans="1:9" ht="17.25" customHeight="1" x14ac:dyDescent="0.25">
      <c r="A447" s="38" t="s">
        <v>179</v>
      </c>
      <c r="B447" s="35" t="s">
        <v>549</v>
      </c>
      <c r="C447" s="35" t="s">
        <v>145</v>
      </c>
      <c r="D447" s="35" t="s">
        <v>103</v>
      </c>
      <c r="E447" s="35" t="s">
        <v>360</v>
      </c>
      <c r="F447" s="35" t="s">
        <v>101</v>
      </c>
      <c r="G447" s="37">
        <f>G448+G450</f>
        <v>201.4</v>
      </c>
      <c r="H447" s="37">
        <f>H448+H450</f>
        <v>398</v>
      </c>
      <c r="I447" s="37">
        <f>I448+I450</f>
        <v>398</v>
      </c>
    </row>
    <row r="448" spans="1:9" ht="27.75" customHeight="1" x14ac:dyDescent="0.25">
      <c r="A448" s="38" t="s">
        <v>120</v>
      </c>
      <c r="B448" s="35" t="s">
        <v>549</v>
      </c>
      <c r="C448" s="35" t="s">
        <v>145</v>
      </c>
      <c r="D448" s="35" t="s">
        <v>103</v>
      </c>
      <c r="E448" s="35" t="s">
        <v>360</v>
      </c>
      <c r="F448" s="35" t="s">
        <v>121</v>
      </c>
      <c r="G448" s="37">
        <f>G449</f>
        <v>103.4</v>
      </c>
      <c r="H448" s="37">
        <f>H449</f>
        <v>398</v>
      </c>
      <c r="I448" s="37">
        <f>I449</f>
        <v>398</v>
      </c>
    </row>
    <row r="449" spans="1:9" ht="27.75" customHeight="1" x14ac:dyDescent="0.25">
      <c r="A449" s="38" t="s">
        <v>122</v>
      </c>
      <c r="B449" s="35" t="s">
        <v>549</v>
      </c>
      <c r="C449" s="35" t="s">
        <v>145</v>
      </c>
      <c r="D449" s="35" t="s">
        <v>103</v>
      </c>
      <c r="E449" s="35" t="s">
        <v>360</v>
      </c>
      <c r="F449" s="35" t="s">
        <v>123</v>
      </c>
      <c r="G449" s="37">
        <f>20+65+65+150+98-150-98-46.6</f>
        <v>103.4</v>
      </c>
      <c r="H449" s="37">
        <f>20+65+65+150+98</f>
        <v>398</v>
      </c>
      <c r="I449" s="37">
        <f>20+65+65+150+98</f>
        <v>398</v>
      </c>
    </row>
    <row r="450" spans="1:9" ht="27.75" customHeight="1" x14ac:dyDescent="0.25">
      <c r="A450" s="38" t="s">
        <v>226</v>
      </c>
      <c r="B450" s="35" t="s">
        <v>549</v>
      </c>
      <c r="C450" s="35" t="s">
        <v>145</v>
      </c>
      <c r="D450" s="35" t="s">
        <v>103</v>
      </c>
      <c r="E450" s="35" t="s">
        <v>360</v>
      </c>
      <c r="F450" s="35" t="s">
        <v>227</v>
      </c>
      <c r="G450" s="37">
        <f>G451</f>
        <v>98</v>
      </c>
      <c r="H450" s="37">
        <f>H451</f>
        <v>0</v>
      </c>
      <c r="I450" s="37">
        <f>I451</f>
        <v>0</v>
      </c>
    </row>
    <row r="451" spans="1:9" ht="14.25" customHeight="1" x14ac:dyDescent="0.25">
      <c r="A451" s="38" t="s">
        <v>228</v>
      </c>
      <c r="B451" s="35" t="s">
        <v>549</v>
      </c>
      <c r="C451" s="35" t="s">
        <v>145</v>
      </c>
      <c r="D451" s="35" t="s">
        <v>103</v>
      </c>
      <c r="E451" s="35" t="s">
        <v>360</v>
      </c>
      <c r="F451" s="35" t="s">
        <v>229</v>
      </c>
      <c r="G451" s="37">
        <v>98</v>
      </c>
      <c r="H451" s="37">
        <v>0</v>
      </c>
      <c r="I451" s="37">
        <v>0</v>
      </c>
    </row>
    <row r="452" spans="1:9" s="40" customFormat="1" ht="15" x14ac:dyDescent="0.25">
      <c r="A452" s="38" t="s">
        <v>361</v>
      </c>
      <c r="B452" s="35" t="s">
        <v>549</v>
      </c>
      <c r="C452" s="35" t="s">
        <v>145</v>
      </c>
      <c r="D452" s="35" t="s">
        <v>243</v>
      </c>
      <c r="E452" s="35" t="s">
        <v>100</v>
      </c>
      <c r="F452" s="35" t="s">
        <v>101</v>
      </c>
      <c r="G452" s="37">
        <f>G453+G478</f>
        <v>2574.8000000000002</v>
      </c>
      <c r="H452" s="37">
        <f>H453+H478</f>
        <v>2370</v>
      </c>
      <c r="I452" s="37">
        <f>I453+I478</f>
        <v>2370</v>
      </c>
    </row>
    <row r="453" spans="1:9" s="40" customFormat="1" ht="48" customHeight="1" x14ac:dyDescent="0.25">
      <c r="A453" s="38" t="s">
        <v>362</v>
      </c>
      <c r="B453" s="35" t="s">
        <v>549</v>
      </c>
      <c r="C453" s="35" t="s">
        <v>145</v>
      </c>
      <c r="D453" s="35" t="s">
        <v>243</v>
      </c>
      <c r="E453" s="35" t="s">
        <v>363</v>
      </c>
      <c r="F453" s="35" t="s">
        <v>101</v>
      </c>
      <c r="G453" s="37">
        <f>G454+G458+G462+G466+G470+G474</f>
        <v>2574.8000000000002</v>
      </c>
      <c r="H453" s="37">
        <f>H454+H458+H462+H466+H470+H474</f>
        <v>2370</v>
      </c>
      <c r="I453" s="37">
        <f>I454+I458+I462+I466+I470+I474</f>
        <v>2370</v>
      </c>
    </row>
    <row r="454" spans="1:9" s="40" customFormat="1" ht="39" x14ac:dyDescent="0.25">
      <c r="A454" s="38" t="s">
        <v>364</v>
      </c>
      <c r="B454" s="35" t="s">
        <v>549</v>
      </c>
      <c r="C454" s="35" t="s">
        <v>145</v>
      </c>
      <c r="D454" s="35" t="s">
        <v>243</v>
      </c>
      <c r="E454" s="35" t="s">
        <v>365</v>
      </c>
      <c r="F454" s="35" t="s">
        <v>101</v>
      </c>
      <c r="G454" s="37">
        <f>G455</f>
        <v>195</v>
      </c>
      <c r="H454" s="37">
        <f t="shared" ref="H454:I456" si="80">H455</f>
        <v>200</v>
      </c>
      <c r="I454" s="37">
        <f t="shared" si="80"/>
        <v>200</v>
      </c>
    </row>
    <row r="455" spans="1:9" s="40" customFormat="1" ht="15" x14ac:dyDescent="0.25">
      <c r="A455" s="38" t="s">
        <v>179</v>
      </c>
      <c r="B455" s="35" t="s">
        <v>549</v>
      </c>
      <c r="C455" s="35" t="s">
        <v>145</v>
      </c>
      <c r="D455" s="35" t="s">
        <v>243</v>
      </c>
      <c r="E455" s="35" t="s">
        <v>366</v>
      </c>
      <c r="F455" s="35" t="s">
        <v>101</v>
      </c>
      <c r="G455" s="37">
        <f>G456</f>
        <v>195</v>
      </c>
      <c r="H455" s="37">
        <f t="shared" si="80"/>
        <v>200</v>
      </c>
      <c r="I455" s="37">
        <f t="shared" si="80"/>
        <v>200</v>
      </c>
    </row>
    <row r="456" spans="1:9" s="40" customFormat="1" ht="26.25" x14ac:dyDescent="0.25">
      <c r="A456" s="38" t="s">
        <v>120</v>
      </c>
      <c r="B456" s="35" t="s">
        <v>549</v>
      </c>
      <c r="C456" s="35" t="s">
        <v>145</v>
      </c>
      <c r="D456" s="35" t="s">
        <v>243</v>
      </c>
      <c r="E456" s="35" t="s">
        <v>366</v>
      </c>
      <c r="F456" s="35" t="s">
        <v>121</v>
      </c>
      <c r="G456" s="37">
        <f>G457</f>
        <v>195</v>
      </c>
      <c r="H456" s="37">
        <f t="shared" si="80"/>
        <v>200</v>
      </c>
      <c r="I456" s="37">
        <f t="shared" si="80"/>
        <v>200</v>
      </c>
    </row>
    <row r="457" spans="1:9" s="41" customFormat="1" ht="26.25" x14ac:dyDescent="0.25">
      <c r="A457" s="38" t="s">
        <v>122</v>
      </c>
      <c r="B457" s="35" t="s">
        <v>549</v>
      </c>
      <c r="C457" s="35" t="s">
        <v>145</v>
      </c>
      <c r="D457" s="35" t="s">
        <v>243</v>
      </c>
      <c r="E457" s="35" t="s">
        <v>366</v>
      </c>
      <c r="F457" s="35" t="s">
        <v>123</v>
      </c>
      <c r="G457" s="37">
        <f>200-5</f>
        <v>195</v>
      </c>
      <c r="H457" s="37">
        <v>200</v>
      </c>
      <c r="I457" s="37">
        <v>200</v>
      </c>
    </row>
    <row r="458" spans="1:9" s="41" customFormat="1" ht="51.75" x14ac:dyDescent="0.25">
      <c r="A458" s="38" t="s">
        <v>367</v>
      </c>
      <c r="B458" s="35" t="s">
        <v>549</v>
      </c>
      <c r="C458" s="35" t="s">
        <v>145</v>
      </c>
      <c r="D458" s="35" t="s">
        <v>243</v>
      </c>
      <c r="E458" s="35" t="s">
        <v>368</v>
      </c>
      <c r="F458" s="35" t="s">
        <v>101</v>
      </c>
      <c r="G458" s="37">
        <f>G459</f>
        <v>509.5</v>
      </c>
      <c r="H458" s="37">
        <f t="shared" ref="H458:I460" si="81">H459</f>
        <v>520</v>
      </c>
      <c r="I458" s="37">
        <f t="shared" si="81"/>
        <v>520</v>
      </c>
    </row>
    <row r="459" spans="1:9" s="41" customFormat="1" ht="15" x14ac:dyDescent="0.25">
      <c r="A459" s="38" t="s">
        <v>179</v>
      </c>
      <c r="B459" s="35" t="s">
        <v>549</v>
      </c>
      <c r="C459" s="35" t="s">
        <v>145</v>
      </c>
      <c r="D459" s="35" t="s">
        <v>243</v>
      </c>
      <c r="E459" s="35" t="s">
        <v>369</v>
      </c>
      <c r="F459" s="35" t="s">
        <v>101</v>
      </c>
      <c r="G459" s="37">
        <f>G460</f>
        <v>509.5</v>
      </c>
      <c r="H459" s="37">
        <f t="shared" si="81"/>
        <v>520</v>
      </c>
      <c r="I459" s="37">
        <f t="shared" si="81"/>
        <v>520</v>
      </c>
    </row>
    <row r="460" spans="1:9" s="41" customFormat="1" ht="26.25" x14ac:dyDescent="0.25">
      <c r="A460" s="38" t="s">
        <v>120</v>
      </c>
      <c r="B460" s="35" t="s">
        <v>549</v>
      </c>
      <c r="C460" s="35" t="s">
        <v>145</v>
      </c>
      <c r="D460" s="35" t="s">
        <v>243</v>
      </c>
      <c r="E460" s="35" t="s">
        <v>369</v>
      </c>
      <c r="F460" s="35" t="s">
        <v>121</v>
      </c>
      <c r="G460" s="37">
        <f>G461</f>
        <v>509.5</v>
      </c>
      <c r="H460" s="37">
        <f t="shared" si="81"/>
        <v>520</v>
      </c>
      <c r="I460" s="37">
        <f t="shared" si="81"/>
        <v>520</v>
      </c>
    </row>
    <row r="461" spans="1:9" s="41" customFormat="1" ht="26.25" x14ac:dyDescent="0.25">
      <c r="A461" s="38" t="s">
        <v>122</v>
      </c>
      <c r="B461" s="35" t="s">
        <v>549</v>
      </c>
      <c r="C461" s="35" t="s">
        <v>145</v>
      </c>
      <c r="D461" s="35" t="s">
        <v>243</v>
      </c>
      <c r="E461" s="35" t="s">
        <v>369</v>
      </c>
      <c r="F461" s="35" t="s">
        <v>123</v>
      </c>
      <c r="G461" s="37">
        <f>520-10.5</f>
        <v>509.5</v>
      </c>
      <c r="H461" s="37">
        <v>520</v>
      </c>
      <c r="I461" s="37">
        <v>520</v>
      </c>
    </row>
    <row r="462" spans="1:9" s="41" customFormat="1" ht="26.25" x14ac:dyDescent="0.25">
      <c r="A462" s="38" t="s">
        <v>370</v>
      </c>
      <c r="B462" s="35" t="s">
        <v>549</v>
      </c>
      <c r="C462" s="35" t="s">
        <v>145</v>
      </c>
      <c r="D462" s="35" t="s">
        <v>243</v>
      </c>
      <c r="E462" s="35" t="s">
        <v>371</v>
      </c>
      <c r="F462" s="35" t="s">
        <v>101</v>
      </c>
      <c r="G462" s="37">
        <f>G463</f>
        <v>1108.3</v>
      </c>
      <c r="H462" s="37">
        <f t="shared" ref="H462:I464" si="82">H463</f>
        <v>880</v>
      </c>
      <c r="I462" s="37">
        <f t="shared" si="82"/>
        <v>880</v>
      </c>
    </row>
    <row r="463" spans="1:9" s="41" customFormat="1" ht="15" x14ac:dyDescent="0.25">
      <c r="A463" s="38" t="s">
        <v>179</v>
      </c>
      <c r="B463" s="35" t="s">
        <v>549</v>
      </c>
      <c r="C463" s="35" t="s">
        <v>145</v>
      </c>
      <c r="D463" s="35" t="s">
        <v>243</v>
      </c>
      <c r="E463" s="35" t="s">
        <v>372</v>
      </c>
      <c r="F463" s="35" t="s">
        <v>101</v>
      </c>
      <c r="G463" s="37">
        <f>G464</f>
        <v>1108.3</v>
      </c>
      <c r="H463" s="37">
        <f t="shared" si="82"/>
        <v>880</v>
      </c>
      <c r="I463" s="37">
        <f t="shared" si="82"/>
        <v>880</v>
      </c>
    </row>
    <row r="464" spans="1:9" s="41" customFormat="1" ht="26.25" x14ac:dyDescent="0.25">
      <c r="A464" s="38" t="s">
        <v>120</v>
      </c>
      <c r="B464" s="35" t="s">
        <v>549</v>
      </c>
      <c r="C464" s="35" t="s">
        <v>145</v>
      </c>
      <c r="D464" s="35" t="s">
        <v>243</v>
      </c>
      <c r="E464" s="35" t="s">
        <v>372</v>
      </c>
      <c r="F464" s="35" t="s">
        <v>121</v>
      </c>
      <c r="G464" s="37">
        <f>G465</f>
        <v>1108.3</v>
      </c>
      <c r="H464" s="37">
        <f t="shared" si="82"/>
        <v>880</v>
      </c>
      <c r="I464" s="37">
        <f t="shared" si="82"/>
        <v>880</v>
      </c>
    </row>
    <row r="465" spans="1:9" s="41" customFormat="1" ht="26.25" x14ac:dyDescent="0.25">
      <c r="A465" s="38" t="s">
        <v>122</v>
      </c>
      <c r="B465" s="35" t="s">
        <v>549</v>
      </c>
      <c r="C465" s="35" t="s">
        <v>145</v>
      </c>
      <c r="D465" s="35" t="s">
        <v>243</v>
      </c>
      <c r="E465" s="35" t="s">
        <v>372</v>
      </c>
      <c r="F465" s="35" t="s">
        <v>123</v>
      </c>
      <c r="G465" s="37">
        <f>880+417.1-188.8</f>
        <v>1108.3</v>
      </c>
      <c r="H465" s="37">
        <v>880</v>
      </c>
      <c r="I465" s="37">
        <v>880</v>
      </c>
    </row>
    <row r="466" spans="1:9" s="41" customFormat="1" ht="39" x14ac:dyDescent="0.25">
      <c r="A466" s="38" t="s">
        <v>373</v>
      </c>
      <c r="B466" s="35" t="s">
        <v>549</v>
      </c>
      <c r="C466" s="35" t="s">
        <v>145</v>
      </c>
      <c r="D466" s="35" t="s">
        <v>243</v>
      </c>
      <c r="E466" s="35" t="s">
        <v>374</v>
      </c>
      <c r="F466" s="35" t="s">
        <v>101</v>
      </c>
      <c r="G466" s="37">
        <f>G467</f>
        <v>712</v>
      </c>
      <c r="H466" s="37">
        <f t="shared" ref="H466:I468" si="83">H467</f>
        <v>720</v>
      </c>
      <c r="I466" s="37">
        <f t="shared" si="83"/>
        <v>720</v>
      </c>
    </row>
    <row r="467" spans="1:9" s="41" customFormat="1" ht="15" x14ac:dyDescent="0.25">
      <c r="A467" s="38" t="s">
        <v>179</v>
      </c>
      <c r="B467" s="35" t="s">
        <v>549</v>
      </c>
      <c r="C467" s="35" t="s">
        <v>145</v>
      </c>
      <c r="D467" s="35" t="s">
        <v>243</v>
      </c>
      <c r="E467" s="35" t="s">
        <v>375</v>
      </c>
      <c r="F467" s="35" t="s">
        <v>101</v>
      </c>
      <c r="G467" s="37">
        <f>G468</f>
        <v>712</v>
      </c>
      <c r="H467" s="37">
        <f t="shared" si="83"/>
        <v>720</v>
      </c>
      <c r="I467" s="37">
        <f t="shared" si="83"/>
        <v>720</v>
      </c>
    </row>
    <row r="468" spans="1:9" s="41" customFormat="1" ht="26.25" x14ac:dyDescent="0.25">
      <c r="A468" s="38" t="s">
        <v>120</v>
      </c>
      <c r="B468" s="35" t="s">
        <v>549</v>
      </c>
      <c r="C468" s="35" t="s">
        <v>145</v>
      </c>
      <c r="D468" s="35" t="s">
        <v>243</v>
      </c>
      <c r="E468" s="35" t="s">
        <v>375</v>
      </c>
      <c r="F468" s="35" t="s">
        <v>121</v>
      </c>
      <c r="G468" s="37">
        <f>G469</f>
        <v>712</v>
      </c>
      <c r="H468" s="37">
        <f t="shared" si="83"/>
        <v>720</v>
      </c>
      <c r="I468" s="37">
        <f t="shared" si="83"/>
        <v>720</v>
      </c>
    </row>
    <row r="469" spans="1:9" s="41" customFormat="1" ht="26.25" x14ac:dyDescent="0.25">
      <c r="A469" s="38" t="s">
        <v>122</v>
      </c>
      <c r="B469" s="35" t="s">
        <v>549</v>
      </c>
      <c r="C469" s="35" t="s">
        <v>145</v>
      </c>
      <c r="D469" s="35" t="s">
        <v>243</v>
      </c>
      <c r="E469" s="35" t="s">
        <v>375</v>
      </c>
      <c r="F469" s="35" t="s">
        <v>123</v>
      </c>
      <c r="G469" s="37">
        <f>470+250-8</f>
        <v>712</v>
      </c>
      <c r="H469" s="37">
        <f>470+250</f>
        <v>720</v>
      </c>
      <c r="I469" s="37">
        <f>470+250</f>
        <v>720</v>
      </c>
    </row>
    <row r="470" spans="1:9" s="41" customFormat="1" ht="26.25" x14ac:dyDescent="0.25">
      <c r="A470" s="38" t="s">
        <v>376</v>
      </c>
      <c r="B470" s="35" t="s">
        <v>549</v>
      </c>
      <c r="C470" s="35" t="s">
        <v>145</v>
      </c>
      <c r="D470" s="35" t="s">
        <v>243</v>
      </c>
      <c r="E470" s="35" t="s">
        <v>377</v>
      </c>
      <c r="F470" s="35" t="s">
        <v>101</v>
      </c>
      <c r="G470" s="37">
        <f>G471</f>
        <v>50</v>
      </c>
      <c r="H470" s="37">
        <f t="shared" ref="H470:I472" si="84">H471</f>
        <v>50</v>
      </c>
      <c r="I470" s="37">
        <f t="shared" si="84"/>
        <v>50</v>
      </c>
    </row>
    <row r="471" spans="1:9" s="41" customFormat="1" ht="15" x14ac:dyDescent="0.25">
      <c r="A471" s="38" t="s">
        <v>179</v>
      </c>
      <c r="B471" s="35" t="s">
        <v>549</v>
      </c>
      <c r="C471" s="35" t="s">
        <v>145</v>
      </c>
      <c r="D471" s="35" t="s">
        <v>243</v>
      </c>
      <c r="E471" s="35" t="s">
        <v>378</v>
      </c>
      <c r="F471" s="35" t="s">
        <v>101</v>
      </c>
      <c r="G471" s="37">
        <f>G472</f>
        <v>50</v>
      </c>
      <c r="H471" s="37">
        <f t="shared" si="84"/>
        <v>50</v>
      </c>
      <c r="I471" s="37">
        <f t="shared" si="84"/>
        <v>50</v>
      </c>
    </row>
    <row r="472" spans="1:9" s="41" customFormat="1" ht="26.25" x14ac:dyDescent="0.25">
      <c r="A472" s="38" t="s">
        <v>120</v>
      </c>
      <c r="B472" s="35" t="s">
        <v>549</v>
      </c>
      <c r="C472" s="35" t="s">
        <v>145</v>
      </c>
      <c r="D472" s="35" t="s">
        <v>243</v>
      </c>
      <c r="E472" s="35" t="s">
        <v>378</v>
      </c>
      <c r="F472" s="35" t="s">
        <v>121</v>
      </c>
      <c r="G472" s="37">
        <f>G473</f>
        <v>50</v>
      </c>
      <c r="H472" s="37">
        <f t="shared" si="84"/>
        <v>50</v>
      </c>
      <c r="I472" s="37">
        <f t="shared" si="84"/>
        <v>50</v>
      </c>
    </row>
    <row r="473" spans="1:9" s="41" customFormat="1" ht="32.25" customHeight="1" x14ac:dyDescent="0.25">
      <c r="A473" s="38" t="s">
        <v>122</v>
      </c>
      <c r="B473" s="35" t="s">
        <v>549</v>
      </c>
      <c r="C473" s="35" t="s">
        <v>145</v>
      </c>
      <c r="D473" s="35" t="s">
        <v>243</v>
      </c>
      <c r="E473" s="35" t="s">
        <v>378</v>
      </c>
      <c r="F473" s="35" t="s">
        <v>123</v>
      </c>
      <c r="G473" s="37">
        <v>50</v>
      </c>
      <c r="H473" s="37">
        <v>50</v>
      </c>
      <c r="I473" s="37">
        <v>50</v>
      </c>
    </row>
    <row r="474" spans="1:9" s="41" customFormat="1" ht="26.25" hidden="1" x14ac:dyDescent="0.25">
      <c r="A474" s="38" t="s">
        <v>379</v>
      </c>
      <c r="B474" s="35" t="s">
        <v>549</v>
      </c>
      <c r="C474" s="35" t="s">
        <v>145</v>
      </c>
      <c r="D474" s="35" t="s">
        <v>243</v>
      </c>
      <c r="E474" s="35" t="s">
        <v>380</v>
      </c>
      <c r="F474" s="35" t="s">
        <v>101</v>
      </c>
      <c r="G474" s="37">
        <f>G475</f>
        <v>0</v>
      </c>
    </row>
    <row r="475" spans="1:9" s="41" customFormat="1" ht="15" hidden="1" x14ac:dyDescent="0.25">
      <c r="A475" s="38" t="s">
        <v>179</v>
      </c>
      <c r="B475" s="35" t="s">
        <v>549</v>
      </c>
      <c r="C475" s="35" t="s">
        <v>145</v>
      </c>
      <c r="D475" s="35" t="s">
        <v>243</v>
      </c>
      <c r="E475" s="35" t="s">
        <v>381</v>
      </c>
      <c r="F475" s="35" t="s">
        <v>101</v>
      </c>
      <c r="G475" s="37">
        <f>G476</f>
        <v>0</v>
      </c>
    </row>
    <row r="476" spans="1:9" s="41" customFormat="1" ht="26.25" hidden="1" x14ac:dyDescent="0.25">
      <c r="A476" s="38" t="s">
        <v>120</v>
      </c>
      <c r="B476" s="35" t="s">
        <v>549</v>
      </c>
      <c r="C476" s="35" t="s">
        <v>145</v>
      </c>
      <c r="D476" s="35" t="s">
        <v>243</v>
      </c>
      <c r="E476" s="35" t="s">
        <v>381</v>
      </c>
      <c r="F476" s="35" t="s">
        <v>121</v>
      </c>
      <c r="G476" s="37">
        <f>G477</f>
        <v>0</v>
      </c>
    </row>
    <row r="477" spans="1:9" s="41" customFormat="1" ht="26.25" hidden="1" x14ac:dyDescent="0.25">
      <c r="A477" s="38" t="s">
        <v>122</v>
      </c>
      <c r="B477" s="35" t="s">
        <v>549</v>
      </c>
      <c r="C477" s="35" t="s">
        <v>145</v>
      </c>
      <c r="D477" s="35" t="s">
        <v>243</v>
      </c>
      <c r="E477" s="35" t="s">
        <v>381</v>
      </c>
      <c r="F477" s="35" t="s">
        <v>123</v>
      </c>
      <c r="G477" s="37">
        <f>50-8.6-41.4</f>
        <v>0</v>
      </c>
    </row>
    <row r="478" spans="1:9" s="41" customFormat="1" ht="26.25" hidden="1" x14ac:dyDescent="0.25">
      <c r="A478" s="38" t="s">
        <v>359</v>
      </c>
      <c r="B478" s="35" t="s">
        <v>549</v>
      </c>
      <c r="C478" s="35" t="s">
        <v>145</v>
      </c>
      <c r="D478" s="35" t="s">
        <v>243</v>
      </c>
      <c r="E478" s="35" t="s">
        <v>211</v>
      </c>
      <c r="F478" s="35" t="s">
        <v>101</v>
      </c>
      <c r="G478" s="37">
        <f>G479</f>
        <v>0</v>
      </c>
    </row>
    <row r="479" spans="1:9" s="41" customFormat="1" ht="15" hidden="1" x14ac:dyDescent="0.25">
      <c r="A479" s="38" t="s">
        <v>220</v>
      </c>
      <c r="B479" s="35" t="s">
        <v>549</v>
      </c>
      <c r="C479" s="35" t="s">
        <v>145</v>
      </c>
      <c r="D479" s="35" t="s">
        <v>243</v>
      </c>
      <c r="E479" s="35" t="s">
        <v>221</v>
      </c>
      <c r="F479" s="35" t="s">
        <v>101</v>
      </c>
      <c r="G479" s="37">
        <f>G480</f>
        <v>0</v>
      </c>
    </row>
    <row r="480" spans="1:9" s="41" customFormat="1" ht="15" hidden="1" x14ac:dyDescent="0.25">
      <c r="A480" s="38" t="s">
        <v>179</v>
      </c>
      <c r="B480" s="35" t="s">
        <v>549</v>
      </c>
      <c r="C480" s="35" t="s">
        <v>145</v>
      </c>
      <c r="D480" s="35" t="s">
        <v>243</v>
      </c>
      <c r="E480" s="35" t="s">
        <v>222</v>
      </c>
      <c r="F480" s="35" t="s">
        <v>101</v>
      </c>
      <c r="G480" s="37">
        <f>G481</f>
        <v>0</v>
      </c>
    </row>
    <row r="481" spans="1:9" s="41" customFormat="1" ht="26.25" hidden="1" x14ac:dyDescent="0.25">
      <c r="A481" s="38" t="s">
        <v>120</v>
      </c>
      <c r="B481" s="35" t="s">
        <v>549</v>
      </c>
      <c r="C481" s="35" t="s">
        <v>145</v>
      </c>
      <c r="D481" s="35" t="s">
        <v>243</v>
      </c>
      <c r="E481" s="35" t="s">
        <v>222</v>
      </c>
      <c r="F481" s="35" t="s">
        <v>121</v>
      </c>
      <c r="G481" s="37">
        <f>G482</f>
        <v>0</v>
      </c>
    </row>
    <row r="482" spans="1:9" s="41" customFormat="1" ht="26.25" hidden="1" x14ac:dyDescent="0.25">
      <c r="A482" s="38" t="s">
        <v>122</v>
      </c>
      <c r="B482" s="35" t="s">
        <v>549</v>
      </c>
      <c r="C482" s="35" t="s">
        <v>145</v>
      </c>
      <c r="D482" s="35" t="s">
        <v>243</v>
      </c>
      <c r="E482" s="35" t="s">
        <v>222</v>
      </c>
      <c r="F482" s="35" t="s">
        <v>123</v>
      </c>
      <c r="G482" s="37">
        <v>0</v>
      </c>
    </row>
    <row r="483" spans="1:9" s="41" customFormat="1" ht="26.25" hidden="1" x14ac:dyDescent="0.25">
      <c r="A483" s="38" t="s">
        <v>385</v>
      </c>
      <c r="B483" s="35" t="s">
        <v>549</v>
      </c>
      <c r="C483" s="35" t="s">
        <v>145</v>
      </c>
      <c r="D483" s="35" t="s">
        <v>145</v>
      </c>
      <c r="E483" s="35" t="s">
        <v>100</v>
      </c>
      <c r="F483" s="35" t="s">
        <v>101</v>
      </c>
      <c r="G483" s="37">
        <f>G484</f>
        <v>0</v>
      </c>
    </row>
    <row r="484" spans="1:9" s="41" customFormat="1" ht="26.25" hidden="1" x14ac:dyDescent="0.25">
      <c r="A484" s="38" t="s">
        <v>386</v>
      </c>
      <c r="B484" s="35" t="s">
        <v>549</v>
      </c>
      <c r="C484" s="35" t="s">
        <v>145</v>
      </c>
      <c r="D484" s="35" t="s">
        <v>145</v>
      </c>
      <c r="E484" s="35" t="s">
        <v>211</v>
      </c>
      <c r="F484" s="35" t="s">
        <v>101</v>
      </c>
      <c r="G484" s="37">
        <f>G485</f>
        <v>0</v>
      </c>
    </row>
    <row r="485" spans="1:9" s="41" customFormat="1" ht="15" hidden="1" x14ac:dyDescent="0.25">
      <c r="A485" s="38" t="s">
        <v>220</v>
      </c>
      <c r="B485" s="35" t="s">
        <v>549</v>
      </c>
      <c r="C485" s="35" t="s">
        <v>145</v>
      </c>
      <c r="D485" s="35" t="s">
        <v>145</v>
      </c>
      <c r="E485" s="35" t="s">
        <v>221</v>
      </c>
      <c r="F485" s="35" t="s">
        <v>101</v>
      </c>
      <c r="G485" s="37">
        <f>G486</f>
        <v>0</v>
      </c>
    </row>
    <row r="486" spans="1:9" s="41" customFormat="1" ht="15" hidden="1" x14ac:dyDescent="0.25">
      <c r="A486" s="38" t="s">
        <v>179</v>
      </c>
      <c r="B486" s="35" t="s">
        <v>549</v>
      </c>
      <c r="C486" s="35" t="s">
        <v>145</v>
      </c>
      <c r="D486" s="35" t="s">
        <v>145</v>
      </c>
      <c r="E486" s="35" t="s">
        <v>222</v>
      </c>
      <c r="F486" s="35" t="s">
        <v>101</v>
      </c>
      <c r="G486" s="37">
        <f>G487</f>
        <v>0</v>
      </c>
    </row>
    <row r="487" spans="1:9" s="41" customFormat="1" ht="26.25" hidden="1" x14ac:dyDescent="0.25">
      <c r="A487" s="38" t="s">
        <v>120</v>
      </c>
      <c r="B487" s="35" t="s">
        <v>549</v>
      </c>
      <c r="C487" s="35" t="s">
        <v>145</v>
      </c>
      <c r="D487" s="35" t="s">
        <v>145</v>
      </c>
      <c r="E487" s="35" t="s">
        <v>222</v>
      </c>
      <c r="F487" s="35" t="s">
        <v>121</v>
      </c>
      <c r="G487" s="37">
        <f>G488</f>
        <v>0</v>
      </c>
    </row>
    <row r="488" spans="1:9" s="41" customFormat="1" ht="16.5" hidden="1" customHeight="1" x14ac:dyDescent="0.25">
      <c r="A488" s="38" t="s">
        <v>122</v>
      </c>
      <c r="B488" s="35" t="s">
        <v>549</v>
      </c>
      <c r="C488" s="35" t="s">
        <v>145</v>
      </c>
      <c r="D488" s="35" t="s">
        <v>145</v>
      </c>
      <c r="E488" s="35" t="s">
        <v>222</v>
      </c>
      <c r="F488" s="35" t="s">
        <v>123</v>
      </c>
      <c r="G488" s="37"/>
    </row>
    <row r="489" spans="1:9" s="40" customFormat="1" ht="15" x14ac:dyDescent="0.25">
      <c r="A489" s="38" t="s">
        <v>387</v>
      </c>
      <c r="B489" s="35" t="s">
        <v>549</v>
      </c>
      <c r="C489" s="35" t="s">
        <v>158</v>
      </c>
      <c r="D489" s="35" t="s">
        <v>99</v>
      </c>
      <c r="E489" s="35" t="s">
        <v>100</v>
      </c>
      <c r="F489" s="35" t="s">
        <v>101</v>
      </c>
      <c r="G489" s="37">
        <f>G490+G519+G545+G550</f>
        <v>50131.3</v>
      </c>
      <c r="H489" s="37">
        <f>H490+H519+H545+H550</f>
        <v>37200.300000000003</v>
      </c>
      <c r="I489" s="37">
        <f>I490+I519+I545+I550</f>
        <v>38404.400000000001</v>
      </c>
    </row>
    <row r="490" spans="1:9" s="40" customFormat="1" ht="15" x14ac:dyDescent="0.25">
      <c r="A490" s="38" t="s">
        <v>388</v>
      </c>
      <c r="B490" s="35" t="s">
        <v>549</v>
      </c>
      <c r="C490" s="35" t="s">
        <v>158</v>
      </c>
      <c r="D490" s="35" t="s">
        <v>98</v>
      </c>
      <c r="E490" s="35" t="s">
        <v>100</v>
      </c>
      <c r="F490" s="35" t="s">
        <v>101</v>
      </c>
      <c r="G490" s="37">
        <f>G491+G496</f>
        <v>22534.500000000004</v>
      </c>
      <c r="H490" s="37">
        <f>H491+H496</f>
        <v>16821.900000000001</v>
      </c>
      <c r="I490" s="37">
        <f>I491+I496</f>
        <v>17474.300000000003</v>
      </c>
    </row>
    <row r="491" spans="1:9" s="40" customFormat="1" ht="26.25" hidden="1" x14ac:dyDescent="0.25">
      <c r="A491" s="38" t="s">
        <v>389</v>
      </c>
      <c r="B491" s="35" t="s">
        <v>549</v>
      </c>
      <c r="C491" s="35" t="s">
        <v>158</v>
      </c>
      <c r="D491" s="35" t="s">
        <v>98</v>
      </c>
      <c r="E491" s="35" t="s">
        <v>390</v>
      </c>
      <c r="F491" s="35" t="s">
        <v>101</v>
      </c>
      <c r="G491" s="37">
        <f>G492</f>
        <v>0</v>
      </c>
      <c r="H491" s="37">
        <f t="shared" ref="H491:I494" si="85">H492</f>
        <v>0</v>
      </c>
      <c r="I491" s="37">
        <f t="shared" si="85"/>
        <v>0</v>
      </c>
    </row>
    <row r="492" spans="1:9" s="40" customFormat="1" ht="51.75" hidden="1" x14ac:dyDescent="0.25">
      <c r="A492" s="61" t="s">
        <v>391</v>
      </c>
      <c r="B492" s="42" t="s">
        <v>549</v>
      </c>
      <c r="C492" s="42" t="s">
        <v>158</v>
      </c>
      <c r="D492" s="42" t="s">
        <v>98</v>
      </c>
      <c r="E492" s="42" t="s">
        <v>392</v>
      </c>
      <c r="F492" s="42" t="s">
        <v>101</v>
      </c>
      <c r="G492" s="43">
        <f>G493</f>
        <v>0</v>
      </c>
      <c r="H492" s="43">
        <f t="shared" si="85"/>
        <v>0</v>
      </c>
      <c r="I492" s="43">
        <f t="shared" si="85"/>
        <v>0</v>
      </c>
    </row>
    <row r="493" spans="1:9" s="40" customFormat="1" ht="15" hidden="1" x14ac:dyDescent="0.25">
      <c r="A493" s="61" t="s">
        <v>179</v>
      </c>
      <c r="B493" s="42" t="s">
        <v>549</v>
      </c>
      <c r="C493" s="42" t="s">
        <v>158</v>
      </c>
      <c r="D493" s="42" t="s">
        <v>98</v>
      </c>
      <c r="E493" s="42" t="s">
        <v>393</v>
      </c>
      <c r="F493" s="42" t="s">
        <v>101</v>
      </c>
      <c r="G493" s="43">
        <f>G494</f>
        <v>0</v>
      </c>
      <c r="H493" s="43">
        <f t="shared" si="85"/>
        <v>0</v>
      </c>
      <c r="I493" s="43">
        <f t="shared" si="85"/>
        <v>0</v>
      </c>
    </row>
    <row r="494" spans="1:9" s="40" customFormat="1" ht="26.25" hidden="1" x14ac:dyDescent="0.25">
      <c r="A494" s="61" t="s">
        <v>394</v>
      </c>
      <c r="B494" s="42" t="s">
        <v>549</v>
      </c>
      <c r="C494" s="42" t="s">
        <v>158</v>
      </c>
      <c r="D494" s="42" t="s">
        <v>98</v>
      </c>
      <c r="E494" s="42" t="s">
        <v>393</v>
      </c>
      <c r="F494" s="42" t="s">
        <v>395</v>
      </c>
      <c r="G494" s="43">
        <f>G495</f>
        <v>0</v>
      </c>
      <c r="H494" s="43">
        <f t="shared" si="85"/>
        <v>0</v>
      </c>
      <c r="I494" s="43">
        <f t="shared" si="85"/>
        <v>0</v>
      </c>
    </row>
    <row r="495" spans="1:9" s="40" customFormat="1" ht="15" hidden="1" x14ac:dyDescent="0.25">
      <c r="A495" s="61" t="s">
        <v>396</v>
      </c>
      <c r="B495" s="42" t="s">
        <v>549</v>
      </c>
      <c r="C495" s="42" t="s">
        <v>158</v>
      </c>
      <c r="D495" s="42" t="s">
        <v>98</v>
      </c>
      <c r="E495" s="42" t="s">
        <v>393</v>
      </c>
      <c r="F495" s="42" t="s">
        <v>397</v>
      </c>
      <c r="G495" s="43">
        <f>63.1-63.1</f>
        <v>0</v>
      </c>
      <c r="H495" s="43">
        <f>63.1-63.1</f>
        <v>0</v>
      </c>
      <c r="I495" s="43">
        <f>63.1-63.1</f>
        <v>0</v>
      </c>
    </row>
    <row r="496" spans="1:9" s="40" customFormat="1" ht="39" x14ac:dyDescent="0.25">
      <c r="A496" s="38" t="s">
        <v>398</v>
      </c>
      <c r="B496" s="35" t="s">
        <v>549</v>
      </c>
      <c r="C496" s="35" t="s">
        <v>158</v>
      </c>
      <c r="D496" s="35" t="s">
        <v>98</v>
      </c>
      <c r="E496" s="35" t="s">
        <v>399</v>
      </c>
      <c r="F496" s="35" t="s">
        <v>101</v>
      </c>
      <c r="G496" s="37">
        <f>G497+G510+G513+G516</f>
        <v>22534.500000000004</v>
      </c>
      <c r="H496" s="37">
        <f>H497+H510+H513+H516</f>
        <v>16821.900000000001</v>
      </c>
      <c r="I496" s="37">
        <f>I497+I510+I513+I516</f>
        <v>17474.300000000003</v>
      </c>
    </row>
    <row r="497" spans="1:9" s="40" customFormat="1" ht="51.75" x14ac:dyDescent="0.25">
      <c r="A497" s="38" t="s">
        <v>400</v>
      </c>
      <c r="B497" s="35" t="s">
        <v>549</v>
      </c>
      <c r="C497" s="35" t="s">
        <v>158</v>
      </c>
      <c r="D497" s="35" t="s">
        <v>98</v>
      </c>
      <c r="E497" s="35" t="s">
        <v>401</v>
      </c>
      <c r="F497" s="35" t="s">
        <v>101</v>
      </c>
      <c r="G497" s="37">
        <f>G498+G504+G507+G501</f>
        <v>11040.300000000003</v>
      </c>
      <c r="H497" s="37">
        <f t="shared" ref="H497:I497" si="86">H498+H504+H507</f>
        <v>8985</v>
      </c>
      <c r="I497" s="37">
        <f t="shared" si="86"/>
        <v>9231.9000000000015</v>
      </c>
    </row>
    <row r="498" spans="1:9" s="40" customFormat="1" ht="39" x14ac:dyDescent="0.25">
      <c r="A498" s="38" t="s">
        <v>402</v>
      </c>
      <c r="B498" s="35" t="s">
        <v>549</v>
      </c>
      <c r="C498" s="35" t="s">
        <v>158</v>
      </c>
      <c r="D498" s="35" t="s">
        <v>98</v>
      </c>
      <c r="E498" s="35" t="s">
        <v>403</v>
      </c>
      <c r="F498" s="35" t="s">
        <v>101</v>
      </c>
      <c r="G498" s="37">
        <f>G499</f>
        <v>8905.6000000000022</v>
      </c>
      <c r="H498" s="37">
        <f t="shared" ref="H498:I499" si="87">H499</f>
        <v>8985</v>
      </c>
      <c r="I498" s="37">
        <f t="shared" si="87"/>
        <v>9231.9000000000015</v>
      </c>
    </row>
    <row r="499" spans="1:9" s="40" customFormat="1" ht="26.25" x14ac:dyDescent="0.25">
      <c r="A499" s="38" t="s">
        <v>394</v>
      </c>
      <c r="B499" s="35" t="s">
        <v>549</v>
      </c>
      <c r="C499" s="35" t="s">
        <v>158</v>
      </c>
      <c r="D499" s="35" t="s">
        <v>98</v>
      </c>
      <c r="E499" s="35" t="s">
        <v>403</v>
      </c>
      <c r="F499" s="35" t="s">
        <v>395</v>
      </c>
      <c r="G499" s="37">
        <f>G500</f>
        <v>8905.6000000000022</v>
      </c>
      <c r="H499" s="37">
        <f t="shared" si="87"/>
        <v>8985</v>
      </c>
      <c r="I499" s="37">
        <f t="shared" si="87"/>
        <v>9231.9000000000015</v>
      </c>
    </row>
    <row r="500" spans="1:9" s="40" customFormat="1" ht="15" x14ac:dyDescent="0.25">
      <c r="A500" s="38" t="s">
        <v>396</v>
      </c>
      <c r="B500" s="35" t="s">
        <v>549</v>
      </c>
      <c r="C500" s="35" t="s">
        <v>158</v>
      </c>
      <c r="D500" s="35" t="s">
        <v>98</v>
      </c>
      <c r="E500" s="35" t="s">
        <v>403</v>
      </c>
      <c r="F500" s="35" t="s">
        <v>397</v>
      </c>
      <c r="G500" s="37">
        <f>9800-16.3-728.8-149.3</f>
        <v>8905.6000000000022</v>
      </c>
      <c r="H500" s="37">
        <f>10349.1-1364.1</f>
        <v>8985</v>
      </c>
      <c r="I500" s="37">
        <f>10643.7-1411.8</f>
        <v>9231.9000000000015</v>
      </c>
    </row>
    <row r="501" spans="1:9" s="40" customFormat="1" ht="39" x14ac:dyDescent="0.25">
      <c r="A501" s="38" t="s">
        <v>669</v>
      </c>
      <c r="B501" s="35" t="s">
        <v>549</v>
      </c>
      <c r="C501" s="35" t="s">
        <v>158</v>
      </c>
      <c r="D501" s="35" t="s">
        <v>98</v>
      </c>
      <c r="E501" s="35" t="s">
        <v>684</v>
      </c>
      <c r="F501" s="35" t="s">
        <v>101</v>
      </c>
      <c r="G501" s="37">
        <f>G502</f>
        <v>1342.1</v>
      </c>
      <c r="H501" s="37">
        <v>0</v>
      </c>
      <c r="I501" s="37">
        <v>0</v>
      </c>
    </row>
    <row r="502" spans="1:9" s="40" customFormat="1" ht="26.25" x14ac:dyDescent="0.25">
      <c r="A502" s="38" t="s">
        <v>394</v>
      </c>
      <c r="B502" s="35" t="s">
        <v>549</v>
      </c>
      <c r="C502" s="35" t="s">
        <v>158</v>
      </c>
      <c r="D502" s="35" t="s">
        <v>98</v>
      </c>
      <c r="E502" s="35" t="s">
        <v>684</v>
      </c>
      <c r="F502" s="35" t="s">
        <v>395</v>
      </c>
      <c r="G502" s="37">
        <f>G503</f>
        <v>1342.1</v>
      </c>
      <c r="H502" s="37">
        <v>0</v>
      </c>
      <c r="I502" s="37">
        <v>0</v>
      </c>
    </row>
    <row r="503" spans="1:9" s="40" customFormat="1" ht="15" x14ac:dyDescent="0.25">
      <c r="A503" s="38" t="s">
        <v>396</v>
      </c>
      <c r="B503" s="35" t="s">
        <v>549</v>
      </c>
      <c r="C503" s="35" t="s">
        <v>158</v>
      </c>
      <c r="D503" s="35" t="s">
        <v>98</v>
      </c>
      <c r="E503" s="35" t="s">
        <v>684</v>
      </c>
      <c r="F503" s="35" t="s">
        <v>397</v>
      </c>
      <c r="G503" s="37">
        <v>1342.1</v>
      </c>
      <c r="H503" s="37">
        <v>0</v>
      </c>
      <c r="I503" s="37">
        <v>0</v>
      </c>
    </row>
    <row r="504" spans="1:9" s="40" customFormat="1" ht="26.25" x14ac:dyDescent="0.25">
      <c r="A504" s="38" t="s">
        <v>593</v>
      </c>
      <c r="B504" s="35" t="s">
        <v>549</v>
      </c>
      <c r="C504" s="35" t="s">
        <v>158</v>
      </c>
      <c r="D504" s="35" t="s">
        <v>98</v>
      </c>
      <c r="E504" s="35" t="s">
        <v>596</v>
      </c>
      <c r="F504" s="35" t="s">
        <v>101</v>
      </c>
      <c r="G504" s="37">
        <f>G505</f>
        <v>752.9</v>
      </c>
      <c r="H504" s="37">
        <f t="shared" ref="H504:I504" si="88">H505</f>
        <v>0</v>
      </c>
      <c r="I504" s="37">
        <f t="shared" si="88"/>
        <v>0</v>
      </c>
    </row>
    <row r="505" spans="1:9" s="40" customFormat="1" ht="26.25" x14ac:dyDescent="0.25">
      <c r="A505" s="38" t="s">
        <v>394</v>
      </c>
      <c r="B505" s="35" t="s">
        <v>549</v>
      </c>
      <c r="C505" s="35" t="s">
        <v>158</v>
      </c>
      <c r="D505" s="35" t="s">
        <v>98</v>
      </c>
      <c r="E505" s="35" t="s">
        <v>596</v>
      </c>
      <c r="F505" s="35" t="s">
        <v>395</v>
      </c>
      <c r="G505" s="37">
        <f>G506</f>
        <v>752.9</v>
      </c>
      <c r="H505" s="37">
        <f t="shared" ref="H505:I505" si="89">H506</f>
        <v>0</v>
      </c>
      <c r="I505" s="37">
        <f t="shared" si="89"/>
        <v>0</v>
      </c>
    </row>
    <row r="506" spans="1:9" s="40" customFormat="1" ht="15" x14ac:dyDescent="0.25">
      <c r="A506" s="38" t="s">
        <v>396</v>
      </c>
      <c r="B506" s="35" t="s">
        <v>549</v>
      </c>
      <c r="C506" s="35" t="s">
        <v>158</v>
      </c>
      <c r="D506" s="35" t="s">
        <v>98</v>
      </c>
      <c r="E506" s="35" t="s">
        <v>596</v>
      </c>
      <c r="F506" s="35" t="s">
        <v>397</v>
      </c>
      <c r="G506" s="37">
        <f>292.9+460</f>
        <v>752.9</v>
      </c>
      <c r="H506" s="37">
        <v>0</v>
      </c>
      <c r="I506" s="37">
        <v>0</v>
      </c>
    </row>
    <row r="507" spans="1:9" s="40" customFormat="1" ht="39" x14ac:dyDescent="0.25">
      <c r="A507" s="38" t="s">
        <v>591</v>
      </c>
      <c r="B507" s="35" t="s">
        <v>549</v>
      </c>
      <c r="C507" s="35" t="s">
        <v>158</v>
      </c>
      <c r="D507" s="35" t="s">
        <v>98</v>
      </c>
      <c r="E507" s="35" t="s">
        <v>602</v>
      </c>
      <c r="F507" s="35" t="s">
        <v>101</v>
      </c>
      <c r="G507" s="37">
        <f>G508</f>
        <v>39.700000000000003</v>
      </c>
      <c r="H507" s="37">
        <f t="shared" ref="H507:I507" si="90">H508</f>
        <v>0</v>
      </c>
      <c r="I507" s="37">
        <f t="shared" si="90"/>
        <v>0</v>
      </c>
    </row>
    <row r="508" spans="1:9" s="40" customFormat="1" ht="26.25" x14ac:dyDescent="0.25">
      <c r="A508" s="38" t="s">
        <v>394</v>
      </c>
      <c r="B508" s="35" t="s">
        <v>549</v>
      </c>
      <c r="C508" s="35" t="s">
        <v>158</v>
      </c>
      <c r="D508" s="35" t="s">
        <v>98</v>
      </c>
      <c r="E508" s="35" t="s">
        <v>602</v>
      </c>
      <c r="F508" s="35" t="s">
        <v>395</v>
      </c>
      <c r="G508" s="37">
        <f>G509</f>
        <v>39.700000000000003</v>
      </c>
      <c r="H508" s="37">
        <f t="shared" ref="H508:I508" si="91">H509</f>
        <v>0</v>
      </c>
      <c r="I508" s="37">
        <f t="shared" si="91"/>
        <v>0</v>
      </c>
    </row>
    <row r="509" spans="1:9" s="40" customFormat="1" ht="15" x14ac:dyDescent="0.25">
      <c r="A509" s="38" t="s">
        <v>396</v>
      </c>
      <c r="B509" s="35" t="s">
        <v>549</v>
      </c>
      <c r="C509" s="35" t="s">
        <v>158</v>
      </c>
      <c r="D509" s="35" t="s">
        <v>98</v>
      </c>
      <c r="E509" s="35" t="s">
        <v>602</v>
      </c>
      <c r="F509" s="35" t="s">
        <v>397</v>
      </c>
      <c r="G509" s="37">
        <f>16.3+23.4</f>
        <v>39.700000000000003</v>
      </c>
      <c r="H509" s="37">
        <v>0</v>
      </c>
      <c r="I509" s="37">
        <v>0</v>
      </c>
    </row>
    <row r="510" spans="1:9" s="40" customFormat="1" ht="51.75" x14ac:dyDescent="0.25">
      <c r="A510" s="38" t="s">
        <v>404</v>
      </c>
      <c r="B510" s="35" t="s">
        <v>549</v>
      </c>
      <c r="C510" s="35" t="s">
        <v>158</v>
      </c>
      <c r="D510" s="35" t="s">
        <v>98</v>
      </c>
      <c r="E510" s="35" t="s">
        <v>405</v>
      </c>
      <c r="F510" s="35" t="s">
        <v>101</v>
      </c>
      <c r="G510" s="37">
        <f t="shared" ref="G510:I511" si="92">G511</f>
        <v>88</v>
      </c>
      <c r="H510" s="37">
        <f t="shared" si="92"/>
        <v>88</v>
      </c>
      <c r="I510" s="37">
        <f t="shared" si="92"/>
        <v>88</v>
      </c>
    </row>
    <row r="511" spans="1:9" s="40" customFormat="1" ht="30" customHeight="1" x14ac:dyDescent="0.25">
      <c r="A511" s="38" t="s">
        <v>394</v>
      </c>
      <c r="B511" s="35" t="s">
        <v>549</v>
      </c>
      <c r="C511" s="35" t="s">
        <v>158</v>
      </c>
      <c r="D511" s="35" t="s">
        <v>98</v>
      </c>
      <c r="E511" s="35" t="s">
        <v>405</v>
      </c>
      <c r="F511" s="35" t="s">
        <v>395</v>
      </c>
      <c r="G511" s="37">
        <f t="shared" si="92"/>
        <v>88</v>
      </c>
      <c r="H511" s="37">
        <f t="shared" si="92"/>
        <v>88</v>
      </c>
      <c r="I511" s="37">
        <f t="shared" si="92"/>
        <v>88</v>
      </c>
    </row>
    <row r="512" spans="1:9" s="40" customFormat="1" ht="18.75" customHeight="1" x14ac:dyDescent="0.25">
      <c r="A512" s="38" t="s">
        <v>396</v>
      </c>
      <c r="B512" s="35" t="s">
        <v>549</v>
      </c>
      <c r="C512" s="35" t="s">
        <v>158</v>
      </c>
      <c r="D512" s="35" t="s">
        <v>98</v>
      </c>
      <c r="E512" s="35" t="s">
        <v>405</v>
      </c>
      <c r="F512" s="35" t="s">
        <v>397</v>
      </c>
      <c r="G512" s="37">
        <v>88</v>
      </c>
      <c r="H512" s="37">
        <v>88</v>
      </c>
      <c r="I512" s="37">
        <v>88</v>
      </c>
    </row>
    <row r="513" spans="1:9" s="40" customFormat="1" ht="132" customHeight="1" x14ac:dyDescent="0.25">
      <c r="A513" s="38" t="s">
        <v>406</v>
      </c>
      <c r="B513" s="35" t="s">
        <v>549</v>
      </c>
      <c r="C513" s="35" t="s">
        <v>158</v>
      </c>
      <c r="D513" s="35" t="s">
        <v>98</v>
      </c>
      <c r="E513" s="35" t="s">
        <v>407</v>
      </c>
      <c r="F513" s="35" t="s">
        <v>101</v>
      </c>
      <c r="G513" s="37">
        <f t="shared" ref="G513:I514" si="93">G514</f>
        <v>48</v>
      </c>
      <c r="H513" s="37">
        <f t="shared" si="93"/>
        <v>48</v>
      </c>
      <c r="I513" s="37">
        <f t="shared" si="93"/>
        <v>49.6</v>
      </c>
    </row>
    <row r="514" spans="1:9" s="40" customFormat="1" ht="30" customHeight="1" x14ac:dyDescent="0.25">
      <c r="A514" s="38" t="s">
        <v>394</v>
      </c>
      <c r="B514" s="35" t="s">
        <v>549</v>
      </c>
      <c r="C514" s="35" t="s">
        <v>158</v>
      </c>
      <c r="D514" s="35" t="s">
        <v>98</v>
      </c>
      <c r="E514" s="35" t="s">
        <v>407</v>
      </c>
      <c r="F514" s="35" t="s">
        <v>395</v>
      </c>
      <c r="G514" s="37">
        <f t="shared" si="93"/>
        <v>48</v>
      </c>
      <c r="H514" s="37">
        <f t="shared" si="93"/>
        <v>48</v>
      </c>
      <c r="I514" s="37">
        <f t="shared" si="93"/>
        <v>49.6</v>
      </c>
    </row>
    <row r="515" spans="1:9" s="40" customFormat="1" ht="19.5" customHeight="1" x14ac:dyDescent="0.25">
      <c r="A515" s="38" t="s">
        <v>396</v>
      </c>
      <c r="B515" s="35" t="s">
        <v>549</v>
      </c>
      <c r="C515" s="35" t="s">
        <v>158</v>
      </c>
      <c r="D515" s="35" t="s">
        <v>98</v>
      </c>
      <c r="E515" s="35" t="s">
        <v>407</v>
      </c>
      <c r="F515" s="35" t="s">
        <v>397</v>
      </c>
      <c r="G515" s="37">
        <f>46.4+1.6</f>
        <v>48</v>
      </c>
      <c r="H515" s="37">
        <v>48</v>
      </c>
      <c r="I515" s="37">
        <v>49.6</v>
      </c>
    </row>
    <row r="516" spans="1:9" s="40" customFormat="1" ht="39" x14ac:dyDescent="0.25">
      <c r="A516" s="38" t="s">
        <v>408</v>
      </c>
      <c r="B516" s="35" t="s">
        <v>549</v>
      </c>
      <c r="C516" s="35" t="s">
        <v>158</v>
      </c>
      <c r="D516" s="35" t="s">
        <v>98</v>
      </c>
      <c r="E516" s="35" t="s">
        <v>409</v>
      </c>
      <c r="F516" s="35" t="s">
        <v>101</v>
      </c>
      <c r="G516" s="37">
        <f t="shared" ref="G516:I517" si="94">G517</f>
        <v>11358.2</v>
      </c>
      <c r="H516" s="37">
        <f t="shared" si="94"/>
        <v>7700.9</v>
      </c>
      <c r="I516" s="37">
        <f t="shared" si="94"/>
        <v>8104.8</v>
      </c>
    </row>
    <row r="517" spans="1:9" s="40" customFormat="1" ht="27" customHeight="1" x14ac:dyDescent="0.25">
      <c r="A517" s="38" t="s">
        <v>394</v>
      </c>
      <c r="B517" s="35" t="s">
        <v>549</v>
      </c>
      <c r="C517" s="35" t="s">
        <v>158</v>
      </c>
      <c r="D517" s="35" t="s">
        <v>98</v>
      </c>
      <c r="E517" s="35" t="s">
        <v>409</v>
      </c>
      <c r="F517" s="35" t="s">
        <v>395</v>
      </c>
      <c r="G517" s="37">
        <f t="shared" si="94"/>
        <v>11358.2</v>
      </c>
      <c r="H517" s="37">
        <f t="shared" si="94"/>
        <v>7700.9</v>
      </c>
      <c r="I517" s="37">
        <f t="shared" si="94"/>
        <v>8104.8</v>
      </c>
    </row>
    <row r="518" spans="1:9" s="40" customFormat="1" ht="15" x14ac:dyDescent="0.25">
      <c r="A518" s="38" t="s">
        <v>396</v>
      </c>
      <c r="B518" s="35" t="s">
        <v>549</v>
      </c>
      <c r="C518" s="35" t="s">
        <v>158</v>
      </c>
      <c r="D518" s="35" t="s">
        <v>98</v>
      </c>
      <c r="E518" s="35" t="s">
        <v>409</v>
      </c>
      <c r="F518" s="35" t="s">
        <v>397</v>
      </c>
      <c r="G518" s="37">
        <f>7617.1+2060+1681.1</f>
        <v>11358.2</v>
      </c>
      <c r="H518" s="37">
        <v>7700.9</v>
      </c>
      <c r="I518" s="37">
        <v>8104.8</v>
      </c>
    </row>
    <row r="519" spans="1:9" s="40" customFormat="1" ht="15" x14ac:dyDescent="0.25">
      <c r="A519" s="38" t="s">
        <v>410</v>
      </c>
      <c r="B519" s="35" t="s">
        <v>549</v>
      </c>
      <c r="C519" s="35" t="s">
        <v>158</v>
      </c>
      <c r="D519" s="35" t="s">
        <v>103</v>
      </c>
      <c r="E519" s="35" t="s">
        <v>100</v>
      </c>
      <c r="F519" s="35" t="s">
        <v>101</v>
      </c>
      <c r="G519" s="37">
        <f>G520+G540</f>
        <v>27128.399999999998</v>
      </c>
      <c r="H519" s="37">
        <f>H520+H540</f>
        <v>19874.900000000001</v>
      </c>
      <c r="I519" s="37">
        <f>I520+I540</f>
        <v>20426.599999999999</v>
      </c>
    </row>
    <row r="520" spans="1:9" s="40" customFormat="1" ht="90" x14ac:dyDescent="0.25">
      <c r="A520" s="38" t="s">
        <v>428</v>
      </c>
      <c r="B520" s="35" t="s">
        <v>549</v>
      </c>
      <c r="C520" s="35" t="s">
        <v>158</v>
      </c>
      <c r="D520" s="35" t="s">
        <v>103</v>
      </c>
      <c r="E520" s="35" t="s">
        <v>429</v>
      </c>
      <c r="F520" s="35" t="s">
        <v>101</v>
      </c>
      <c r="G520" s="37">
        <f>G521</f>
        <v>27128.399999999998</v>
      </c>
      <c r="H520" s="37">
        <f>H521</f>
        <v>19874.900000000001</v>
      </c>
      <c r="I520" s="37">
        <f>I521</f>
        <v>20426.599999999999</v>
      </c>
    </row>
    <row r="521" spans="1:9" s="40" customFormat="1" ht="55.5" customHeight="1" x14ac:dyDescent="0.25">
      <c r="A521" s="38" t="s">
        <v>430</v>
      </c>
      <c r="B521" s="35" t="s">
        <v>549</v>
      </c>
      <c r="C521" s="35" t="s">
        <v>158</v>
      </c>
      <c r="D521" s="35" t="s">
        <v>103</v>
      </c>
      <c r="E521" s="35" t="s">
        <v>431</v>
      </c>
      <c r="F521" s="35" t="s">
        <v>101</v>
      </c>
      <c r="G521" s="37">
        <f>G531+G534+G537+G525+G528+G522</f>
        <v>27128.399999999998</v>
      </c>
      <c r="H521" s="37">
        <f t="shared" ref="H521:I521" si="95">H531+H534+H537+H525</f>
        <v>19874.900000000001</v>
      </c>
      <c r="I521" s="37">
        <f t="shared" si="95"/>
        <v>20426.599999999999</v>
      </c>
    </row>
    <row r="522" spans="1:9" s="40" customFormat="1" ht="41.25" customHeight="1" x14ac:dyDescent="0.25">
      <c r="A522" s="38" t="s">
        <v>669</v>
      </c>
      <c r="B522" s="35" t="s">
        <v>549</v>
      </c>
      <c r="C522" s="35" t="s">
        <v>158</v>
      </c>
      <c r="D522" s="35" t="s">
        <v>103</v>
      </c>
      <c r="E522" s="35" t="s">
        <v>685</v>
      </c>
      <c r="F522" s="35" t="s">
        <v>101</v>
      </c>
      <c r="G522" s="37">
        <f>G523</f>
        <v>2308.5</v>
      </c>
      <c r="H522" s="37">
        <v>0</v>
      </c>
      <c r="I522" s="37">
        <v>0</v>
      </c>
    </row>
    <row r="523" spans="1:9" s="40" customFormat="1" ht="34.5" customHeight="1" x14ac:dyDescent="0.25">
      <c r="A523" s="38" t="s">
        <v>394</v>
      </c>
      <c r="B523" s="35" t="s">
        <v>549</v>
      </c>
      <c r="C523" s="35" t="s">
        <v>158</v>
      </c>
      <c r="D523" s="35" t="s">
        <v>103</v>
      </c>
      <c r="E523" s="35" t="s">
        <v>685</v>
      </c>
      <c r="F523" s="35" t="s">
        <v>395</v>
      </c>
      <c r="G523" s="37">
        <f>G524</f>
        <v>2308.5</v>
      </c>
      <c r="H523" s="37">
        <v>0</v>
      </c>
      <c r="I523" s="37">
        <v>0</v>
      </c>
    </row>
    <row r="524" spans="1:9" s="40" customFormat="1" ht="22.5" customHeight="1" x14ac:dyDescent="0.25">
      <c r="A524" s="38" t="s">
        <v>396</v>
      </c>
      <c r="B524" s="35" t="s">
        <v>549</v>
      </c>
      <c r="C524" s="35" t="s">
        <v>158</v>
      </c>
      <c r="D524" s="35" t="s">
        <v>103</v>
      </c>
      <c r="E524" s="35" t="s">
        <v>685</v>
      </c>
      <c r="F524" s="35" t="s">
        <v>397</v>
      </c>
      <c r="G524" s="37">
        <f>2449.4-140.9</f>
        <v>2308.5</v>
      </c>
      <c r="H524" s="37">
        <v>0</v>
      </c>
      <c r="I524" s="37">
        <v>0</v>
      </c>
    </row>
    <row r="525" spans="1:9" s="40" customFormat="1" ht="28.5" customHeight="1" x14ac:dyDescent="0.25">
      <c r="A525" s="38" t="s">
        <v>593</v>
      </c>
      <c r="B525" s="35" t="s">
        <v>549</v>
      </c>
      <c r="C525" s="35" t="s">
        <v>158</v>
      </c>
      <c r="D525" s="35" t="s">
        <v>103</v>
      </c>
      <c r="E525" s="35" t="s">
        <v>597</v>
      </c>
      <c r="F525" s="35" t="s">
        <v>101</v>
      </c>
      <c r="G525" s="37">
        <f>G526</f>
        <v>605</v>
      </c>
      <c r="H525" s="37">
        <f t="shared" ref="H525:I525" si="96">H526</f>
        <v>0</v>
      </c>
      <c r="I525" s="37">
        <f t="shared" si="96"/>
        <v>0</v>
      </c>
    </row>
    <row r="526" spans="1:9" s="40" customFormat="1" ht="30" customHeight="1" x14ac:dyDescent="0.25">
      <c r="A526" s="38" t="s">
        <v>394</v>
      </c>
      <c r="B526" s="35" t="s">
        <v>549</v>
      </c>
      <c r="C526" s="35" t="s">
        <v>158</v>
      </c>
      <c r="D526" s="35" t="s">
        <v>103</v>
      </c>
      <c r="E526" s="35" t="s">
        <v>597</v>
      </c>
      <c r="F526" s="35" t="s">
        <v>395</v>
      </c>
      <c r="G526" s="37">
        <f>G527</f>
        <v>605</v>
      </c>
      <c r="H526" s="37">
        <f t="shared" ref="H526:I526" si="97">H527</f>
        <v>0</v>
      </c>
      <c r="I526" s="37">
        <f t="shared" si="97"/>
        <v>0</v>
      </c>
    </row>
    <row r="527" spans="1:9" s="40" customFormat="1" ht="24" customHeight="1" x14ac:dyDescent="0.25">
      <c r="A527" s="38" t="s">
        <v>396</v>
      </c>
      <c r="B527" s="35" t="s">
        <v>549</v>
      </c>
      <c r="C527" s="35" t="s">
        <v>158</v>
      </c>
      <c r="D527" s="35" t="s">
        <v>103</v>
      </c>
      <c r="E527" s="35" t="s">
        <v>597</v>
      </c>
      <c r="F527" s="35" t="s">
        <v>397</v>
      </c>
      <c r="G527" s="37">
        <f>225+380</f>
        <v>605</v>
      </c>
      <c r="H527" s="37">
        <v>0</v>
      </c>
      <c r="I527" s="37">
        <v>0</v>
      </c>
    </row>
    <row r="528" spans="1:9" s="40" customFormat="1" ht="42.75" customHeight="1" x14ac:dyDescent="0.25">
      <c r="A528" s="38" t="s">
        <v>591</v>
      </c>
      <c r="B528" s="35" t="s">
        <v>549</v>
      </c>
      <c r="C528" s="35" t="s">
        <v>158</v>
      </c>
      <c r="D528" s="35" t="s">
        <v>103</v>
      </c>
      <c r="E528" s="35" t="s">
        <v>603</v>
      </c>
      <c r="F528" s="35" t="s">
        <v>101</v>
      </c>
      <c r="G528" s="37">
        <f>G529</f>
        <v>31.8</v>
      </c>
      <c r="H528" s="37">
        <f t="shared" ref="H528:I528" si="98">H529</f>
        <v>0</v>
      </c>
      <c r="I528" s="37">
        <f t="shared" si="98"/>
        <v>0</v>
      </c>
    </row>
    <row r="529" spans="1:10" s="40" customFormat="1" ht="33.75" customHeight="1" x14ac:dyDescent="0.25">
      <c r="A529" s="38" t="s">
        <v>394</v>
      </c>
      <c r="B529" s="35" t="s">
        <v>549</v>
      </c>
      <c r="C529" s="35" t="s">
        <v>158</v>
      </c>
      <c r="D529" s="35" t="s">
        <v>103</v>
      </c>
      <c r="E529" s="35" t="s">
        <v>603</v>
      </c>
      <c r="F529" s="35" t="s">
        <v>395</v>
      </c>
      <c r="G529" s="37">
        <f>G530</f>
        <v>31.8</v>
      </c>
      <c r="H529" s="37">
        <f t="shared" ref="H529:I529" si="99">H530</f>
        <v>0</v>
      </c>
      <c r="I529" s="37">
        <f t="shared" si="99"/>
        <v>0</v>
      </c>
    </row>
    <row r="530" spans="1:10" s="40" customFormat="1" ht="24" customHeight="1" x14ac:dyDescent="0.25">
      <c r="A530" s="38" t="s">
        <v>396</v>
      </c>
      <c r="B530" s="35" t="s">
        <v>549</v>
      </c>
      <c r="C530" s="35" t="s">
        <v>158</v>
      </c>
      <c r="D530" s="35" t="s">
        <v>103</v>
      </c>
      <c r="E530" s="35" t="s">
        <v>603</v>
      </c>
      <c r="F530" s="35" t="s">
        <v>397</v>
      </c>
      <c r="G530" s="37">
        <f>12.5+19.3</f>
        <v>31.8</v>
      </c>
      <c r="H530" s="37">
        <v>0</v>
      </c>
      <c r="I530" s="37">
        <v>0</v>
      </c>
    </row>
    <row r="531" spans="1:10" s="40" customFormat="1" ht="67.5" customHeight="1" x14ac:dyDescent="0.25">
      <c r="A531" s="38" t="s">
        <v>432</v>
      </c>
      <c r="B531" s="35" t="s">
        <v>549</v>
      </c>
      <c r="C531" s="35" t="s">
        <v>158</v>
      </c>
      <c r="D531" s="35" t="s">
        <v>103</v>
      </c>
      <c r="E531" s="35" t="s">
        <v>433</v>
      </c>
      <c r="F531" s="35" t="s">
        <v>101</v>
      </c>
      <c r="G531" s="37">
        <f t="shared" ref="G531:I532" si="100">G532</f>
        <v>294.39999999999998</v>
      </c>
      <c r="H531" s="37">
        <f t="shared" si="100"/>
        <v>294.39999999999998</v>
      </c>
      <c r="I531" s="37">
        <f t="shared" si="100"/>
        <v>304.5</v>
      </c>
    </row>
    <row r="532" spans="1:10" s="40" customFormat="1" ht="29.25" customHeight="1" x14ac:dyDescent="0.25">
      <c r="A532" s="38" t="s">
        <v>394</v>
      </c>
      <c r="B532" s="35" t="s">
        <v>549</v>
      </c>
      <c r="C532" s="35" t="s">
        <v>158</v>
      </c>
      <c r="D532" s="35" t="s">
        <v>103</v>
      </c>
      <c r="E532" s="35" t="s">
        <v>433</v>
      </c>
      <c r="F532" s="35" t="s">
        <v>395</v>
      </c>
      <c r="G532" s="37">
        <f t="shared" si="100"/>
        <v>294.39999999999998</v>
      </c>
      <c r="H532" s="37">
        <f t="shared" si="100"/>
        <v>294.39999999999998</v>
      </c>
      <c r="I532" s="37">
        <f t="shared" si="100"/>
        <v>304.5</v>
      </c>
    </row>
    <row r="533" spans="1:10" s="40" customFormat="1" ht="20.25" customHeight="1" x14ac:dyDescent="0.25">
      <c r="A533" s="38" t="s">
        <v>396</v>
      </c>
      <c r="B533" s="35" t="s">
        <v>549</v>
      </c>
      <c r="C533" s="35" t="s">
        <v>158</v>
      </c>
      <c r="D533" s="35" t="s">
        <v>103</v>
      </c>
      <c r="E533" s="35" t="s">
        <v>433</v>
      </c>
      <c r="F533" s="35" t="s">
        <v>397</v>
      </c>
      <c r="G533" s="37">
        <v>294.39999999999998</v>
      </c>
      <c r="H533" s="37">
        <v>294.39999999999998</v>
      </c>
      <c r="I533" s="37">
        <v>304.5</v>
      </c>
    </row>
    <row r="534" spans="1:10" s="40" customFormat="1" ht="39" x14ac:dyDescent="0.25">
      <c r="A534" s="38" t="s">
        <v>402</v>
      </c>
      <c r="B534" s="35" t="s">
        <v>549</v>
      </c>
      <c r="C534" s="35" t="s">
        <v>158</v>
      </c>
      <c r="D534" s="35" t="s">
        <v>103</v>
      </c>
      <c r="E534" s="35" t="s">
        <v>434</v>
      </c>
      <c r="F534" s="35" t="s">
        <v>101</v>
      </c>
      <c r="G534" s="37">
        <f t="shared" ref="G534:I535" si="101">G535</f>
        <v>7643.1</v>
      </c>
      <c r="H534" s="37">
        <f t="shared" si="101"/>
        <v>7661.6</v>
      </c>
      <c r="I534" s="37">
        <f t="shared" si="101"/>
        <v>7797.7999999999993</v>
      </c>
    </row>
    <row r="535" spans="1:10" s="40" customFormat="1" ht="26.25" x14ac:dyDescent="0.25">
      <c r="A535" s="38" t="s">
        <v>394</v>
      </c>
      <c r="B535" s="35" t="s">
        <v>549</v>
      </c>
      <c r="C535" s="35" t="s">
        <v>158</v>
      </c>
      <c r="D535" s="35" t="s">
        <v>103</v>
      </c>
      <c r="E535" s="35" t="s">
        <v>434</v>
      </c>
      <c r="F535" s="35" t="s">
        <v>395</v>
      </c>
      <c r="G535" s="37">
        <f t="shared" si="101"/>
        <v>7643.1</v>
      </c>
      <c r="H535" s="37">
        <f t="shared" si="101"/>
        <v>7661.6</v>
      </c>
      <c r="I535" s="37">
        <f t="shared" si="101"/>
        <v>7797.7999999999993</v>
      </c>
    </row>
    <row r="536" spans="1:10" s="40" customFormat="1" ht="15" x14ac:dyDescent="0.25">
      <c r="A536" s="38" t="s">
        <v>396</v>
      </c>
      <c r="B536" s="35" t="s">
        <v>549</v>
      </c>
      <c r="C536" s="35" t="s">
        <v>158</v>
      </c>
      <c r="D536" s="35" t="s">
        <v>103</v>
      </c>
      <c r="E536" s="35" t="s">
        <v>434</v>
      </c>
      <c r="F536" s="35" t="s">
        <v>397</v>
      </c>
      <c r="G536" s="37">
        <f>8885.5-12.5-1087.4-300+157.5</f>
        <v>7643.1</v>
      </c>
      <c r="H536" s="37">
        <f>10332.5-2670.9</f>
        <v>7661.6</v>
      </c>
      <c r="I536" s="37">
        <f>10562.3-2764.5</f>
        <v>7797.7999999999993</v>
      </c>
      <c r="J536" s="62"/>
    </row>
    <row r="537" spans="1:10" s="40" customFormat="1" ht="26.25" x14ac:dyDescent="0.25">
      <c r="A537" s="38" t="s">
        <v>435</v>
      </c>
      <c r="B537" s="35" t="s">
        <v>549</v>
      </c>
      <c r="C537" s="35" t="s">
        <v>158</v>
      </c>
      <c r="D537" s="35" t="s">
        <v>103</v>
      </c>
      <c r="E537" s="35" t="s">
        <v>436</v>
      </c>
      <c r="F537" s="35" t="s">
        <v>101</v>
      </c>
      <c r="G537" s="37">
        <f t="shared" ref="G537:I538" si="102">G538</f>
        <v>16245.6</v>
      </c>
      <c r="H537" s="37">
        <f t="shared" si="102"/>
        <v>11918.9</v>
      </c>
      <c r="I537" s="37">
        <f t="shared" si="102"/>
        <v>12324.3</v>
      </c>
    </row>
    <row r="538" spans="1:10" s="40" customFormat="1" ht="26.25" x14ac:dyDescent="0.25">
      <c r="A538" s="38" t="s">
        <v>394</v>
      </c>
      <c r="B538" s="35" t="s">
        <v>549</v>
      </c>
      <c r="C538" s="35" t="s">
        <v>158</v>
      </c>
      <c r="D538" s="35" t="s">
        <v>103</v>
      </c>
      <c r="E538" s="35" t="s">
        <v>436</v>
      </c>
      <c r="F538" s="35" t="s">
        <v>395</v>
      </c>
      <c r="G538" s="37">
        <f t="shared" si="102"/>
        <v>16245.6</v>
      </c>
      <c r="H538" s="37">
        <f t="shared" si="102"/>
        <v>11918.9</v>
      </c>
      <c r="I538" s="37">
        <f t="shared" si="102"/>
        <v>12324.3</v>
      </c>
    </row>
    <row r="539" spans="1:10" s="40" customFormat="1" ht="15" x14ac:dyDescent="0.25">
      <c r="A539" s="38" t="s">
        <v>396</v>
      </c>
      <c r="B539" s="35" t="s">
        <v>549</v>
      </c>
      <c r="C539" s="35" t="s">
        <v>158</v>
      </c>
      <c r="D539" s="35" t="s">
        <v>103</v>
      </c>
      <c r="E539" s="35" t="s">
        <v>436</v>
      </c>
      <c r="F539" s="35" t="s">
        <v>397</v>
      </c>
      <c r="G539" s="37">
        <f>11524.7+2641+2079.9</f>
        <v>16245.6</v>
      </c>
      <c r="H539" s="37">
        <v>11918.9</v>
      </c>
      <c r="I539" s="37">
        <v>12324.3</v>
      </c>
    </row>
    <row r="540" spans="1:10" s="40" customFormat="1" ht="26.25" hidden="1" x14ac:dyDescent="0.25">
      <c r="A540" s="38" t="s">
        <v>389</v>
      </c>
      <c r="B540" s="35" t="s">
        <v>549</v>
      </c>
      <c r="C540" s="35" t="s">
        <v>158</v>
      </c>
      <c r="D540" s="35" t="s">
        <v>103</v>
      </c>
      <c r="E540" s="35" t="s">
        <v>390</v>
      </c>
      <c r="F540" s="35" t="s">
        <v>101</v>
      </c>
      <c r="G540" s="37">
        <f>G541</f>
        <v>0</v>
      </c>
    </row>
    <row r="541" spans="1:10" s="40" customFormat="1" ht="51.75" hidden="1" x14ac:dyDescent="0.25">
      <c r="A541" s="38" t="s">
        <v>391</v>
      </c>
      <c r="B541" s="35" t="s">
        <v>549</v>
      </c>
      <c r="C541" s="35" t="s">
        <v>158</v>
      </c>
      <c r="D541" s="35" t="s">
        <v>103</v>
      </c>
      <c r="E541" s="35" t="s">
        <v>392</v>
      </c>
      <c r="F541" s="35" t="s">
        <v>101</v>
      </c>
      <c r="G541" s="37">
        <f>G542</f>
        <v>0</v>
      </c>
    </row>
    <row r="542" spans="1:10" s="40" customFormat="1" ht="15" hidden="1" x14ac:dyDescent="0.25">
      <c r="A542" s="38" t="s">
        <v>179</v>
      </c>
      <c r="B542" s="35" t="s">
        <v>549</v>
      </c>
      <c r="C542" s="35" t="s">
        <v>158</v>
      </c>
      <c r="D542" s="35" t="s">
        <v>103</v>
      </c>
      <c r="E542" s="35" t="s">
        <v>393</v>
      </c>
      <c r="F542" s="35" t="s">
        <v>101</v>
      </c>
      <c r="G542" s="37">
        <f>G543</f>
        <v>0</v>
      </c>
    </row>
    <row r="543" spans="1:10" s="40" customFormat="1" ht="26.25" hidden="1" x14ac:dyDescent="0.25">
      <c r="A543" s="38" t="s">
        <v>394</v>
      </c>
      <c r="B543" s="35" t="s">
        <v>549</v>
      </c>
      <c r="C543" s="35" t="s">
        <v>158</v>
      </c>
      <c r="D543" s="35" t="s">
        <v>103</v>
      </c>
      <c r="E543" s="35" t="s">
        <v>393</v>
      </c>
      <c r="F543" s="35" t="s">
        <v>395</v>
      </c>
      <c r="G543" s="37">
        <f>G544</f>
        <v>0</v>
      </c>
    </row>
    <row r="544" spans="1:10" s="40" customFormat="1" ht="15" hidden="1" x14ac:dyDescent="0.25">
      <c r="A544" s="38" t="s">
        <v>396</v>
      </c>
      <c r="B544" s="35" t="s">
        <v>549</v>
      </c>
      <c r="C544" s="35" t="s">
        <v>158</v>
      </c>
      <c r="D544" s="35" t="s">
        <v>103</v>
      </c>
      <c r="E544" s="35" t="s">
        <v>393</v>
      </c>
      <c r="F544" s="35" t="s">
        <v>397</v>
      </c>
      <c r="G544" s="37">
        <f>64.2-64.2</f>
        <v>0</v>
      </c>
    </row>
    <row r="545" spans="1:9" s="40" customFormat="1" ht="31.5" customHeight="1" x14ac:dyDescent="0.25">
      <c r="A545" s="38" t="s">
        <v>443</v>
      </c>
      <c r="B545" s="35" t="s">
        <v>549</v>
      </c>
      <c r="C545" s="35" t="s">
        <v>158</v>
      </c>
      <c r="D545" s="35" t="s">
        <v>145</v>
      </c>
      <c r="E545" s="35" t="s">
        <v>100</v>
      </c>
      <c r="F545" s="35" t="s">
        <v>101</v>
      </c>
      <c r="G545" s="37">
        <f>G546</f>
        <v>151.9</v>
      </c>
      <c r="H545" s="37">
        <f t="shared" ref="H545:I548" si="103">H546</f>
        <v>187</v>
      </c>
      <c r="I545" s="37">
        <f t="shared" si="103"/>
        <v>187</v>
      </c>
    </row>
    <row r="546" spans="1:9" s="40" customFormat="1" ht="38.25" customHeight="1" x14ac:dyDescent="0.25">
      <c r="A546" s="38" t="s">
        <v>181</v>
      </c>
      <c r="B546" s="35" t="s">
        <v>549</v>
      </c>
      <c r="C546" s="35" t="s">
        <v>158</v>
      </c>
      <c r="D546" s="35" t="s">
        <v>145</v>
      </c>
      <c r="E546" s="35" t="s">
        <v>182</v>
      </c>
      <c r="F546" s="35" t="s">
        <v>101</v>
      </c>
      <c r="G546" s="37">
        <f>G547</f>
        <v>151.9</v>
      </c>
      <c r="H546" s="37">
        <f t="shared" si="103"/>
        <v>187</v>
      </c>
      <c r="I546" s="37">
        <f t="shared" si="103"/>
        <v>187</v>
      </c>
    </row>
    <row r="547" spans="1:9" s="40" customFormat="1" ht="95.25" customHeight="1" x14ac:dyDescent="0.25">
      <c r="A547" s="38" t="s">
        <v>444</v>
      </c>
      <c r="B547" s="35" t="s">
        <v>549</v>
      </c>
      <c r="C547" s="35" t="s">
        <v>158</v>
      </c>
      <c r="D547" s="35" t="s">
        <v>145</v>
      </c>
      <c r="E547" s="35" t="s">
        <v>187</v>
      </c>
      <c r="F547" s="35" t="s">
        <v>101</v>
      </c>
      <c r="G547" s="37">
        <f>G548</f>
        <v>151.9</v>
      </c>
      <c r="H547" s="37">
        <f t="shared" si="103"/>
        <v>187</v>
      </c>
      <c r="I547" s="37">
        <f t="shared" si="103"/>
        <v>187</v>
      </c>
    </row>
    <row r="548" spans="1:9" s="40" customFormat="1" ht="27" customHeight="1" x14ac:dyDescent="0.25">
      <c r="A548" s="38" t="s">
        <v>120</v>
      </c>
      <c r="B548" s="35" t="s">
        <v>549</v>
      </c>
      <c r="C548" s="35" t="s">
        <v>158</v>
      </c>
      <c r="D548" s="35" t="s">
        <v>145</v>
      </c>
      <c r="E548" s="35" t="s">
        <v>188</v>
      </c>
      <c r="F548" s="35" t="s">
        <v>121</v>
      </c>
      <c r="G548" s="37">
        <f>G549</f>
        <v>151.9</v>
      </c>
      <c r="H548" s="37">
        <f t="shared" si="103"/>
        <v>187</v>
      </c>
      <c r="I548" s="37">
        <f t="shared" si="103"/>
        <v>187</v>
      </c>
    </row>
    <row r="549" spans="1:9" s="40" customFormat="1" ht="27.75" customHeight="1" x14ac:dyDescent="0.25">
      <c r="A549" s="38" t="s">
        <v>122</v>
      </c>
      <c r="B549" s="35" t="s">
        <v>549</v>
      </c>
      <c r="C549" s="35" t="s">
        <v>158</v>
      </c>
      <c r="D549" s="35" t="s">
        <v>145</v>
      </c>
      <c r="E549" s="35" t="s">
        <v>188</v>
      </c>
      <c r="F549" s="35" t="s">
        <v>123</v>
      </c>
      <c r="G549" s="37">
        <f>22+165+2.5+10-55+1.1+6.3</f>
        <v>151.9</v>
      </c>
      <c r="H549" s="37">
        <f>22+165</f>
        <v>187</v>
      </c>
      <c r="I549" s="37">
        <f>22+165</f>
        <v>187</v>
      </c>
    </row>
    <row r="550" spans="1:9" s="40" customFormat="1" ht="18.75" customHeight="1" x14ac:dyDescent="0.25">
      <c r="A550" s="38" t="s">
        <v>557</v>
      </c>
      <c r="B550" s="35" t="s">
        <v>549</v>
      </c>
      <c r="C550" s="35" t="s">
        <v>158</v>
      </c>
      <c r="D550" s="35" t="s">
        <v>158</v>
      </c>
      <c r="E550" s="35" t="s">
        <v>100</v>
      </c>
      <c r="F550" s="35" t="s">
        <v>101</v>
      </c>
      <c r="G550" s="37">
        <f>G551</f>
        <v>316.5</v>
      </c>
      <c r="H550" s="37">
        <f>H551</f>
        <v>316.5</v>
      </c>
      <c r="I550" s="37">
        <f>I551</f>
        <v>316.5</v>
      </c>
    </row>
    <row r="551" spans="1:9" s="40" customFormat="1" ht="28.5" customHeight="1" x14ac:dyDescent="0.25">
      <c r="A551" s="38" t="s">
        <v>446</v>
      </c>
      <c r="B551" s="35" t="s">
        <v>549</v>
      </c>
      <c r="C551" s="35" t="s">
        <v>158</v>
      </c>
      <c r="D551" s="35" t="s">
        <v>158</v>
      </c>
      <c r="E551" s="35" t="s">
        <v>447</v>
      </c>
      <c r="F551" s="35" t="s">
        <v>101</v>
      </c>
      <c r="G551" s="37">
        <f>G552+G558</f>
        <v>316.5</v>
      </c>
      <c r="H551" s="37">
        <f>H552+H558</f>
        <v>316.5</v>
      </c>
      <c r="I551" s="37">
        <f>I552+I558</f>
        <v>316.5</v>
      </c>
    </row>
    <row r="552" spans="1:9" s="40" customFormat="1" ht="28.5" customHeight="1" x14ac:dyDescent="0.25">
      <c r="A552" s="38" t="s">
        <v>448</v>
      </c>
      <c r="B552" s="35" t="s">
        <v>549</v>
      </c>
      <c r="C552" s="35" t="s">
        <v>158</v>
      </c>
      <c r="D552" s="35" t="s">
        <v>158</v>
      </c>
      <c r="E552" s="35" t="s">
        <v>449</v>
      </c>
      <c r="F552" s="35" t="s">
        <v>101</v>
      </c>
      <c r="G552" s="37">
        <f>G553</f>
        <v>259.60000000000002</v>
      </c>
      <c r="H552" s="37">
        <f t="shared" ref="H552:I554" si="104">H553</f>
        <v>272.60000000000002</v>
      </c>
      <c r="I552" s="37">
        <f t="shared" si="104"/>
        <v>272.60000000000002</v>
      </c>
    </row>
    <row r="553" spans="1:9" s="40" customFormat="1" ht="21" customHeight="1" x14ac:dyDescent="0.25">
      <c r="A553" s="38" t="s">
        <v>179</v>
      </c>
      <c r="B553" s="35" t="s">
        <v>549</v>
      </c>
      <c r="C553" s="35" t="s">
        <v>158</v>
      </c>
      <c r="D553" s="35" t="s">
        <v>158</v>
      </c>
      <c r="E553" s="35" t="s">
        <v>450</v>
      </c>
      <c r="F553" s="35" t="s">
        <v>101</v>
      </c>
      <c r="G553" s="37">
        <f>G554</f>
        <v>259.60000000000002</v>
      </c>
      <c r="H553" s="37">
        <f t="shared" si="104"/>
        <v>272.60000000000002</v>
      </c>
      <c r="I553" s="37">
        <f t="shared" si="104"/>
        <v>272.60000000000002</v>
      </c>
    </row>
    <row r="554" spans="1:9" s="40" customFormat="1" ht="30.75" customHeight="1" x14ac:dyDescent="0.25">
      <c r="A554" s="38" t="s">
        <v>394</v>
      </c>
      <c r="B554" s="35" t="s">
        <v>549</v>
      </c>
      <c r="C554" s="35" t="s">
        <v>158</v>
      </c>
      <c r="D554" s="35" t="s">
        <v>158</v>
      </c>
      <c r="E554" s="35" t="s">
        <v>450</v>
      </c>
      <c r="F554" s="35" t="s">
        <v>395</v>
      </c>
      <c r="G554" s="37">
        <f>G555</f>
        <v>259.60000000000002</v>
      </c>
      <c r="H554" s="37">
        <f t="shared" si="104"/>
        <v>272.60000000000002</v>
      </c>
      <c r="I554" s="37">
        <f t="shared" si="104"/>
        <v>272.60000000000002</v>
      </c>
    </row>
    <row r="555" spans="1:9" s="40" customFormat="1" ht="21.75" customHeight="1" x14ac:dyDescent="0.25">
      <c r="A555" s="38" t="s">
        <v>396</v>
      </c>
      <c r="B555" s="35" t="s">
        <v>549</v>
      </c>
      <c r="C555" s="35" t="s">
        <v>158</v>
      </c>
      <c r="D555" s="35" t="s">
        <v>158</v>
      </c>
      <c r="E555" s="35" t="s">
        <v>450</v>
      </c>
      <c r="F555" s="35" t="s">
        <v>397</v>
      </c>
      <c r="G555" s="37">
        <f>272.6-13</f>
        <v>259.60000000000002</v>
      </c>
      <c r="H555" s="37">
        <v>272.60000000000002</v>
      </c>
      <c r="I555" s="37">
        <v>272.60000000000002</v>
      </c>
    </row>
    <row r="556" spans="1:9" s="40" customFormat="1" ht="39" hidden="1" customHeight="1" x14ac:dyDescent="0.25">
      <c r="A556" s="38" t="s">
        <v>451</v>
      </c>
      <c r="B556" s="35" t="s">
        <v>549</v>
      </c>
      <c r="C556" s="35" t="s">
        <v>158</v>
      </c>
      <c r="D556" s="35" t="s">
        <v>248</v>
      </c>
      <c r="E556" s="35" t="s">
        <v>452</v>
      </c>
      <c r="F556" s="35" t="s">
        <v>101</v>
      </c>
      <c r="G556" s="37" t="e">
        <f>#REF!/1000</f>
        <v>#REF!</v>
      </c>
    </row>
    <row r="557" spans="1:9" s="40" customFormat="1" ht="15" hidden="1" customHeight="1" x14ac:dyDescent="0.25">
      <c r="A557" s="38" t="s">
        <v>453</v>
      </c>
      <c r="B557" s="35" t="s">
        <v>549</v>
      </c>
      <c r="C557" s="35" t="s">
        <v>158</v>
      </c>
      <c r="D557" s="35" t="s">
        <v>248</v>
      </c>
      <c r="E557" s="35" t="s">
        <v>452</v>
      </c>
      <c r="F557" s="35" t="s">
        <v>454</v>
      </c>
      <c r="G557" s="37" t="e">
        <f>#REF!/1000</f>
        <v>#REF!</v>
      </c>
    </row>
    <row r="558" spans="1:9" s="40" customFormat="1" ht="30.75" customHeight="1" x14ac:dyDescent="0.25">
      <c r="A558" s="38" t="s">
        <v>455</v>
      </c>
      <c r="B558" s="35" t="s">
        <v>549</v>
      </c>
      <c r="C558" s="35" t="s">
        <v>158</v>
      </c>
      <c r="D558" s="35" t="s">
        <v>158</v>
      </c>
      <c r="E558" s="35" t="s">
        <v>456</v>
      </c>
      <c r="F558" s="35" t="s">
        <v>101</v>
      </c>
      <c r="G558" s="37">
        <f>G559</f>
        <v>56.9</v>
      </c>
      <c r="H558" s="37">
        <f t="shared" ref="H558:I560" si="105">H559</f>
        <v>43.9</v>
      </c>
      <c r="I558" s="37">
        <f t="shared" si="105"/>
        <v>43.9</v>
      </c>
    </row>
    <row r="559" spans="1:9" s="40" customFormat="1" ht="21" customHeight="1" x14ac:dyDescent="0.25">
      <c r="A559" s="38" t="s">
        <v>179</v>
      </c>
      <c r="B559" s="35" t="s">
        <v>549</v>
      </c>
      <c r="C559" s="35" t="s">
        <v>158</v>
      </c>
      <c r="D559" s="35" t="s">
        <v>158</v>
      </c>
      <c r="E559" s="35" t="s">
        <v>457</v>
      </c>
      <c r="F559" s="35" t="s">
        <v>101</v>
      </c>
      <c r="G559" s="37">
        <f>G560</f>
        <v>56.9</v>
      </c>
      <c r="H559" s="37">
        <f t="shared" si="105"/>
        <v>43.9</v>
      </c>
      <c r="I559" s="37">
        <f t="shared" si="105"/>
        <v>43.9</v>
      </c>
    </row>
    <row r="560" spans="1:9" s="40" customFormat="1" ht="34.5" customHeight="1" x14ac:dyDescent="0.25">
      <c r="A560" s="38" t="s">
        <v>394</v>
      </c>
      <c r="B560" s="35" t="s">
        <v>549</v>
      </c>
      <c r="C560" s="35" t="s">
        <v>158</v>
      </c>
      <c r="D560" s="35" t="s">
        <v>158</v>
      </c>
      <c r="E560" s="35" t="s">
        <v>457</v>
      </c>
      <c r="F560" s="35" t="s">
        <v>395</v>
      </c>
      <c r="G560" s="37">
        <f>G561</f>
        <v>56.9</v>
      </c>
      <c r="H560" s="37">
        <f t="shared" si="105"/>
        <v>43.9</v>
      </c>
      <c r="I560" s="37">
        <f t="shared" si="105"/>
        <v>43.9</v>
      </c>
    </row>
    <row r="561" spans="1:10" s="40" customFormat="1" ht="18" customHeight="1" x14ac:dyDescent="0.25">
      <c r="A561" s="38" t="s">
        <v>396</v>
      </c>
      <c r="B561" s="35" t="s">
        <v>549</v>
      </c>
      <c r="C561" s="35" t="s">
        <v>158</v>
      </c>
      <c r="D561" s="35" t="s">
        <v>158</v>
      </c>
      <c r="E561" s="35" t="s">
        <v>457</v>
      </c>
      <c r="F561" s="35" t="s">
        <v>397</v>
      </c>
      <c r="G561" s="37">
        <f>43.9+13</f>
        <v>56.9</v>
      </c>
      <c r="H561" s="37">
        <v>43.9</v>
      </c>
      <c r="I561" s="37">
        <v>43.9</v>
      </c>
    </row>
    <row r="562" spans="1:10" s="40" customFormat="1" ht="19.5" customHeight="1" x14ac:dyDescent="0.25">
      <c r="A562" s="38" t="s">
        <v>480</v>
      </c>
      <c r="B562" s="35" t="s">
        <v>549</v>
      </c>
      <c r="C562" s="35" t="s">
        <v>481</v>
      </c>
      <c r="D562" s="35" t="s">
        <v>99</v>
      </c>
      <c r="E562" s="35" t="s">
        <v>100</v>
      </c>
      <c r="F562" s="35" t="s">
        <v>101</v>
      </c>
      <c r="G562" s="37">
        <f>G563+G568+G576</f>
        <v>742.19999999999993</v>
      </c>
      <c r="H562" s="37">
        <f>H563+H568+H576</f>
        <v>1013.9</v>
      </c>
      <c r="I562" s="37">
        <f>I563+I568+I576</f>
        <v>1025.4000000000001</v>
      </c>
    </row>
    <row r="563" spans="1:10" s="40" customFormat="1" ht="15" x14ac:dyDescent="0.25">
      <c r="A563" s="38" t="s">
        <v>482</v>
      </c>
      <c r="B563" s="35" t="s">
        <v>549</v>
      </c>
      <c r="C563" s="35" t="s">
        <v>481</v>
      </c>
      <c r="D563" s="35" t="s">
        <v>98</v>
      </c>
      <c r="E563" s="35" t="s">
        <v>100</v>
      </c>
      <c r="F563" s="35" t="s">
        <v>101</v>
      </c>
      <c r="G563" s="37">
        <f>G564</f>
        <v>172.5</v>
      </c>
      <c r="H563" s="37">
        <f t="shared" ref="H563:I566" si="106">H564</f>
        <v>402</v>
      </c>
      <c r="I563" s="37">
        <f t="shared" si="106"/>
        <v>402</v>
      </c>
    </row>
    <row r="564" spans="1:10" s="44" customFormat="1" ht="26.25" x14ac:dyDescent="0.25">
      <c r="A564" s="38" t="s">
        <v>339</v>
      </c>
      <c r="B564" s="35" t="s">
        <v>549</v>
      </c>
      <c r="C564" s="35" t="s">
        <v>481</v>
      </c>
      <c r="D564" s="35" t="s">
        <v>98</v>
      </c>
      <c r="E564" s="35" t="s">
        <v>340</v>
      </c>
      <c r="F564" s="35" t="s">
        <v>101</v>
      </c>
      <c r="G564" s="37">
        <f>G565</f>
        <v>172.5</v>
      </c>
      <c r="H564" s="37">
        <f t="shared" si="106"/>
        <v>402</v>
      </c>
      <c r="I564" s="37">
        <f t="shared" si="106"/>
        <v>402</v>
      </c>
    </row>
    <row r="565" spans="1:10" s="44" customFormat="1" ht="19.5" customHeight="1" x14ac:dyDescent="0.25">
      <c r="A565" s="38" t="s">
        <v>483</v>
      </c>
      <c r="B565" s="35" t="s">
        <v>549</v>
      </c>
      <c r="C565" s="35" t="s">
        <v>481</v>
      </c>
      <c r="D565" s="35" t="s">
        <v>98</v>
      </c>
      <c r="E565" s="35" t="s">
        <v>484</v>
      </c>
      <c r="F565" s="35" t="s">
        <v>101</v>
      </c>
      <c r="G565" s="37">
        <f>G566</f>
        <v>172.5</v>
      </c>
      <c r="H565" s="37">
        <f t="shared" si="106"/>
        <v>402</v>
      </c>
      <c r="I565" s="37">
        <f t="shared" si="106"/>
        <v>402</v>
      </c>
    </row>
    <row r="566" spans="1:10" s="41" customFormat="1" ht="18.75" customHeight="1" x14ac:dyDescent="0.25">
      <c r="A566" s="38" t="s">
        <v>485</v>
      </c>
      <c r="B566" s="35" t="s">
        <v>549</v>
      </c>
      <c r="C566" s="35" t="s">
        <v>481</v>
      </c>
      <c r="D566" s="35" t="s">
        <v>98</v>
      </c>
      <c r="E566" s="35" t="s">
        <v>484</v>
      </c>
      <c r="F566" s="35" t="s">
        <v>486</v>
      </c>
      <c r="G566" s="37">
        <f>G567</f>
        <v>172.5</v>
      </c>
      <c r="H566" s="37">
        <f t="shared" si="106"/>
        <v>402</v>
      </c>
      <c r="I566" s="37">
        <f t="shared" si="106"/>
        <v>402</v>
      </c>
    </row>
    <row r="567" spans="1:10" s="41" customFormat="1" ht="18.75" customHeight="1" x14ac:dyDescent="0.25">
      <c r="A567" s="38" t="s">
        <v>487</v>
      </c>
      <c r="B567" s="35" t="s">
        <v>549</v>
      </c>
      <c r="C567" s="35" t="s">
        <v>481</v>
      </c>
      <c r="D567" s="35" t="s">
        <v>98</v>
      </c>
      <c r="E567" s="35" t="s">
        <v>484</v>
      </c>
      <c r="F567" s="35" t="s">
        <v>488</v>
      </c>
      <c r="G567" s="37">
        <f>402-229.5</f>
        <v>172.5</v>
      </c>
      <c r="H567" s="37">
        <v>402</v>
      </c>
      <c r="I567" s="37">
        <v>402</v>
      </c>
    </row>
    <row r="568" spans="1:10" s="41" customFormat="1" ht="18" customHeight="1" x14ac:dyDescent="0.25">
      <c r="A568" s="38" t="s">
        <v>489</v>
      </c>
      <c r="B568" s="35" t="s">
        <v>549</v>
      </c>
      <c r="C568" s="35" t="s">
        <v>481</v>
      </c>
      <c r="D568" s="35" t="s">
        <v>243</v>
      </c>
      <c r="E568" s="35" t="s">
        <v>100</v>
      </c>
      <c r="F568" s="35" t="s">
        <v>101</v>
      </c>
      <c r="G568" s="37">
        <f t="shared" ref="G568:I569" si="107">G569</f>
        <v>317.09999999999997</v>
      </c>
      <c r="H568" s="37">
        <f t="shared" si="107"/>
        <v>328.5</v>
      </c>
      <c r="I568" s="37">
        <f t="shared" si="107"/>
        <v>340</v>
      </c>
    </row>
    <row r="569" spans="1:10" s="40" customFormat="1" ht="28.5" customHeight="1" x14ac:dyDescent="0.25">
      <c r="A569" s="38" t="s">
        <v>339</v>
      </c>
      <c r="B569" s="35" t="s">
        <v>549</v>
      </c>
      <c r="C569" s="35" t="s">
        <v>481</v>
      </c>
      <c r="D569" s="35" t="s">
        <v>243</v>
      </c>
      <c r="E569" s="35" t="s">
        <v>340</v>
      </c>
      <c r="F569" s="35" t="s">
        <v>101</v>
      </c>
      <c r="G569" s="37">
        <f t="shared" si="107"/>
        <v>317.09999999999997</v>
      </c>
      <c r="H569" s="37">
        <f t="shared" si="107"/>
        <v>328.5</v>
      </c>
      <c r="I569" s="37">
        <f t="shared" si="107"/>
        <v>340</v>
      </c>
    </row>
    <row r="570" spans="1:10" s="44" customFormat="1" ht="54" customHeight="1" x14ac:dyDescent="0.25">
      <c r="A570" s="38" t="s">
        <v>490</v>
      </c>
      <c r="B570" s="35" t="s">
        <v>549</v>
      </c>
      <c r="C570" s="35" t="s">
        <v>481</v>
      </c>
      <c r="D570" s="35" t="s">
        <v>243</v>
      </c>
      <c r="E570" s="35" t="s">
        <v>491</v>
      </c>
      <c r="F570" s="35" t="s">
        <v>101</v>
      </c>
      <c r="G570" s="37">
        <f>G571+G573</f>
        <v>317.09999999999997</v>
      </c>
      <c r="H570" s="37">
        <f>H571+H573</f>
        <v>328.5</v>
      </c>
      <c r="I570" s="37">
        <f>I571+I573</f>
        <v>340</v>
      </c>
    </row>
    <row r="571" spans="1:10" s="44" customFormat="1" ht="32.25" customHeight="1" x14ac:dyDescent="0.25">
      <c r="A571" s="38" t="s">
        <v>120</v>
      </c>
      <c r="B571" s="35" t="s">
        <v>549</v>
      </c>
      <c r="C571" s="35" t="s">
        <v>481</v>
      </c>
      <c r="D571" s="35" t="s">
        <v>243</v>
      </c>
      <c r="E571" s="35" t="s">
        <v>491</v>
      </c>
      <c r="F571" s="35" t="s">
        <v>121</v>
      </c>
      <c r="G571" s="37">
        <f>G572</f>
        <v>5.7</v>
      </c>
      <c r="H571" s="63">
        <f>H572</f>
        <v>5.9</v>
      </c>
      <c r="I571" s="63">
        <f>I572</f>
        <v>6.1</v>
      </c>
      <c r="J571" s="64"/>
    </row>
    <row r="572" spans="1:10" s="44" customFormat="1" ht="34.5" customHeight="1" x14ac:dyDescent="0.25">
      <c r="A572" s="38" t="s">
        <v>255</v>
      </c>
      <c r="B572" s="35" t="s">
        <v>549</v>
      </c>
      <c r="C572" s="35" t="s">
        <v>481</v>
      </c>
      <c r="D572" s="35" t="s">
        <v>243</v>
      </c>
      <c r="E572" s="35" t="s">
        <v>491</v>
      </c>
      <c r="F572" s="35" t="s">
        <v>123</v>
      </c>
      <c r="G572" s="37">
        <v>5.7</v>
      </c>
      <c r="H572" s="37">
        <v>5.9</v>
      </c>
      <c r="I572" s="37">
        <v>6.1</v>
      </c>
      <c r="J572" s="64"/>
    </row>
    <row r="573" spans="1:10" s="41" customFormat="1" ht="19.5" customHeight="1" x14ac:dyDescent="0.25">
      <c r="A573" s="38" t="s">
        <v>485</v>
      </c>
      <c r="B573" s="35" t="s">
        <v>549</v>
      </c>
      <c r="C573" s="35" t="s">
        <v>481</v>
      </c>
      <c r="D573" s="35" t="s">
        <v>243</v>
      </c>
      <c r="E573" s="35" t="s">
        <v>491</v>
      </c>
      <c r="F573" s="35" t="s">
        <v>486</v>
      </c>
      <c r="G573" s="37">
        <f>G574</f>
        <v>311.39999999999998</v>
      </c>
      <c r="H573" s="63">
        <f>H574</f>
        <v>322.60000000000002</v>
      </c>
      <c r="I573" s="63">
        <f>I574</f>
        <v>333.9</v>
      </c>
    </row>
    <row r="574" spans="1:10" s="41" customFormat="1" ht="21" customHeight="1" x14ac:dyDescent="0.25">
      <c r="A574" s="38" t="s">
        <v>487</v>
      </c>
      <c r="B574" s="35" t="s">
        <v>549</v>
      </c>
      <c r="C574" s="35" t="s">
        <v>481</v>
      </c>
      <c r="D574" s="35" t="s">
        <v>243</v>
      </c>
      <c r="E574" s="35" t="s">
        <v>491</v>
      </c>
      <c r="F574" s="35" t="s">
        <v>488</v>
      </c>
      <c r="G574" s="37">
        <v>311.39999999999998</v>
      </c>
      <c r="H574" s="37">
        <v>322.60000000000002</v>
      </c>
      <c r="I574" s="37">
        <v>333.9</v>
      </c>
    </row>
    <row r="575" spans="1:10" s="41" customFormat="1" ht="2.25" hidden="1" customHeight="1" x14ac:dyDescent="0.25">
      <c r="A575" s="38"/>
      <c r="B575" s="35"/>
      <c r="C575" s="35"/>
      <c r="D575" s="35"/>
      <c r="E575" s="35"/>
      <c r="F575" s="35"/>
      <c r="G575" s="37" t="e">
        <f>#REF!/1000</f>
        <v>#REF!</v>
      </c>
    </row>
    <row r="576" spans="1:10" s="40" customFormat="1" ht="18.75" customHeight="1" x14ac:dyDescent="0.25">
      <c r="A576" s="38" t="s">
        <v>492</v>
      </c>
      <c r="B576" s="35" t="s">
        <v>549</v>
      </c>
      <c r="C576" s="35" t="s">
        <v>481</v>
      </c>
      <c r="D576" s="35" t="s">
        <v>115</v>
      </c>
      <c r="E576" s="35" t="s">
        <v>100</v>
      </c>
      <c r="F576" s="35" t="s">
        <v>101</v>
      </c>
      <c r="G576" s="37">
        <f>G577</f>
        <v>252.59999999999997</v>
      </c>
      <c r="H576" s="37">
        <f>H577</f>
        <v>283.39999999999998</v>
      </c>
      <c r="I576" s="37">
        <f>I577</f>
        <v>283.39999999999998</v>
      </c>
    </row>
    <row r="577" spans="1:9" s="40" customFormat="1" ht="29.25" customHeight="1" x14ac:dyDescent="0.25">
      <c r="A577" s="38" t="s">
        <v>339</v>
      </c>
      <c r="B577" s="35" t="s">
        <v>549</v>
      </c>
      <c r="C577" s="35" t="s">
        <v>481</v>
      </c>
      <c r="D577" s="35" t="s">
        <v>115</v>
      </c>
      <c r="E577" s="35" t="s">
        <v>340</v>
      </c>
      <c r="F577" s="35" t="s">
        <v>101</v>
      </c>
      <c r="G577" s="37">
        <f>G581+G578</f>
        <v>252.59999999999997</v>
      </c>
      <c r="H577" s="37">
        <f>H581+H578</f>
        <v>283.39999999999998</v>
      </c>
      <c r="I577" s="37">
        <f>I581+I578</f>
        <v>283.39999999999998</v>
      </c>
    </row>
    <row r="578" spans="1:9" s="40" customFormat="1" ht="77.25" hidden="1" x14ac:dyDescent="0.25">
      <c r="A578" s="38" t="s">
        <v>140</v>
      </c>
      <c r="B578" s="35" t="s">
        <v>549</v>
      </c>
      <c r="C578" s="35" t="s">
        <v>481</v>
      </c>
      <c r="D578" s="35" t="s">
        <v>115</v>
      </c>
      <c r="E578" s="35" t="s">
        <v>141</v>
      </c>
      <c r="F578" s="35" t="s">
        <v>101</v>
      </c>
      <c r="G578" s="37">
        <f t="shared" ref="G578:I579" si="108">G579</f>
        <v>0</v>
      </c>
      <c r="H578" s="37">
        <f t="shared" si="108"/>
        <v>0</v>
      </c>
      <c r="I578" s="37">
        <f t="shared" si="108"/>
        <v>0</v>
      </c>
    </row>
    <row r="579" spans="1:9" s="40" customFormat="1" ht="26.25" hidden="1" x14ac:dyDescent="0.25">
      <c r="A579" s="38" t="s">
        <v>120</v>
      </c>
      <c r="B579" s="35" t="s">
        <v>549</v>
      </c>
      <c r="C579" s="35" t="s">
        <v>481</v>
      </c>
      <c r="D579" s="35" t="s">
        <v>115</v>
      </c>
      <c r="E579" s="35" t="s">
        <v>141</v>
      </c>
      <c r="F579" s="35" t="s">
        <v>121</v>
      </c>
      <c r="G579" s="37">
        <f t="shared" si="108"/>
        <v>0</v>
      </c>
      <c r="H579" s="37">
        <f t="shared" si="108"/>
        <v>0</v>
      </c>
      <c r="I579" s="37">
        <f t="shared" si="108"/>
        <v>0</v>
      </c>
    </row>
    <row r="580" spans="1:9" s="40" customFormat="1" ht="26.25" hidden="1" x14ac:dyDescent="0.25">
      <c r="A580" s="38" t="s">
        <v>122</v>
      </c>
      <c r="B580" s="35" t="s">
        <v>549</v>
      </c>
      <c r="C580" s="35" t="s">
        <v>481</v>
      </c>
      <c r="D580" s="35" t="s">
        <v>115</v>
      </c>
      <c r="E580" s="35" t="s">
        <v>141</v>
      </c>
      <c r="F580" s="35" t="s">
        <v>123</v>
      </c>
      <c r="G580" s="37">
        <f>4.9-4.9</f>
        <v>0</v>
      </c>
      <c r="H580" s="37">
        <f>4.9-4.9</f>
        <v>0</v>
      </c>
      <c r="I580" s="37">
        <f>4.9-4.9</f>
        <v>0</v>
      </c>
    </row>
    <row r="581" spans="1:9" s="40" customFormat="1" ht="61.5" customHeight="1" x14ac:dyDescent="0.25">
      <c r="A581" s="38" t="s">
        <v>493</v>
      </c>
      <c r="B581" s="35" t="s">
        <v>549</v>
      </c>
      <c r="C581" s="35" t="s">
        <v>481</v>
      </c>
      <c r="D581" s="35" t="s">
        <v>115</v>
      </c>
      <c r="E581" s="35" t="s">
        <v>494</v>
      </c>
      <c r="F581" s="35" t="s">
        <v>101</v>
      </c>
      <c r="G581" s="37">
        <f t="shared" ref="G581:I582" si="109">G582</f>
        <v>252.59999999999997</v>
      </c>
      <c r="H581" s="37">
        <f t="shared" si="109"/>
        <v>283.39999999999998</v>
      </c>
      <c r="I581" s="37">
        <f t="shared" si="109"/>
        <v>283.39999999999998</v>
      </c>
    </row>
    <row r="582" spans="1:9" s="40" customFormat="1" ht="18" customHeight="1" x14ac:dyDescent="0.25">
      <c r="A582" s="38" t="s">
        <v>495</v>
      </c>
      <c r="B582" s="35" t="s">
        <v>549</v>
      </c>
      <c r="C582" s="35" t="s">
        <v>481</v>
      </c>
      <c r="D582" s="35" t="s">
        <v>115</v>
      </c>
      <c r="E582" s="35" t="s">
        <v>494</v>
      </c>
      <c r="F582" s="35" t="s">
        <v>486</v>
      </c>
      <c r="G582" s="37">
        <f t="shared" si="109"/>
        <v>252.59999999999997</v>
      </c>
      <c r="H582" s="37">
        <f t="shared" si="109"/>
        <v>283.39999999999998</v>
      </c>
      <c r="I582" s="37">
        <f t="shared" si="109"/>
        <v>283.39999999999998</v>
      </c>
    </row>
    <row r="583" spans="1:9" s="40" customFormat="1" ht="18" customHeight="1" x14ac:dyDescent="0.25">
      <c r="A583" s="38" t="s">
        <v>487</v>
      </c>
      <c r="B583" s="35" t="s">
        <v>549</v>
      </c>
      <c r="C583" s="35" t="s">
        <v>481</v>
      </c>
      <c r="D583" s="35" t="s">
        <v>115</v>
      </c>
      <c r="E583" s="35" t="s">
        <v>494</v>
      </c>
      <c r="F583" s="35" t="s">
        <v>488</v>
      </c>
      <c r="G583" s="37">
        <f>273.4-20.8</f>
        <v>252.59999999999997</v>
      </c>
      <c r="H583" s="37">
        <v>283.39999999999998</v>
      </c>
      <c r="I583" s="37">
        <v>283.39999999999998</v>
      </c>
    </row>
    <row r="584" spans="1:9" s="40" customFormat="1" ht="15" hidden="1" x14ac:dyDescent="0.25">
      <c r="A584" s="38" t="s">
        <v>496</v>
      </c>
      <c r="B584" s="35" t="s">
        <v>549</v>
      </c>
      <c r="C584" s="35" t="s">
        <v>481</v>
      </c>
      <c r="D584" s="35" t="s">
        <v>154</v>
      </c>
      <c r="E584" s="35" t="s">
        <v>100</v>
      </c>
      <c r="F584" s="35" t="s">
        <v>101</v>
      </c>
      <c r="G584" s="37">
        <f>G585</f>
        <v>0</v>
      </c>
    </row>
    <row r="585" spans="1:9" s="40" customFormat="1" ht="26.25" hidden="1" x14ac:dyDescent="0.25">
      <c r="A585" s="38" t="s">
        <v>339</v>
      </c>
      <c r="B585" s="35" t="s">
        <v>549</v>
      </c>
      <c r="C585" s="35" t="s">
        <v>481</v>
      </c>
      <c r="D585" s="35" t="s">
        <v>154</v>
      </c>
      <c r="E585" s="35" t="s">
        <v>340</v>
      </c>
      <c r="F585" s="35" t="s">
        <v>101</v>
      </c>
      <c r="G585" s="37">
        <f>G586</f>
        <v>0</v>
      </c>
    </row>
    <row r="586" spans="1:9" s="40" customFormat="1" ht="26.25" hidden="1" x14ac:dyDescent="0.25">
      <c r="A586" s="38" t="s">
        <v>497</v>
      </c>
      <c r="B586" s="35" t="s">
        <v>549</v>
      </c>
      <c r="C586" s="35" t="s">
        <v>481</v>
      </c>
      <c r="D586" s="35" t="s">
        <v>154</v>
      </c>
      <c r="E586" s="35" t="s">
        <v>498</v>
      </c>
      <c r="F586" s="35" t="s">
        <v>101</v>
      </c>
      <c r="G586" s="37">
        <f>G587</f>
        <v>0</v>
      </c>
    </row>
    <row r="587" spans="1:9" s="40" customFormat="1" ht="15" hidden="1" x14ac:dyDescent="0.25">
      <c r="A587" s="38" t="s">
        <v>495</v>
      </c>
      <c r="B587" s="35" t="s">
        <v>549</v>
      </c>
      <c r="C587" s="35" t="s">
        <v>481</v>
      </c>
      <c r="D587" s="35" t="s">
        <v>154</v>
      </c>
      <c r="E587" s="35" t="s">
        <v>498</v>
      </c>
      <c r="F587" s="35" t="s">
        <v>486</v>
      </c>
      <c r="G587" s="37">
        <f>G592</f>
        <v>0</v>
      </c>
    </row>
    <row r="588" spans="1:9" s="40" customFormat="1" ht="15" x14ac:dyDescent="0.25">
      <c r="A588" s="38" t="s">
        <v>499</v>
      </c>
      <c r="B588" s="35" t="s">
        <v>549</v>
      </c>
      <c r="C588" s="35" t="s">
        <v>164</v>
      </c>
      <c r="D588" s="35" t="s">
        <v>99</v>
      </c>
      <c r="E588" s="35" t="s">
        <v>100</v>
      </c>
      <c r="F588" s="35" t="s">
        <v>101</v>
      </c>
      <c r="G588" s="78">
        <f>G589</f>
        <v>1011.4000000000001</v>
      </c>
      <c r="H588" s="83">
        <v>0</v>
      </c>
      <c r="I588" s="83">
        <v>0</v>
      </c>
    </row>
    <row r="589" spans="1:9" s="40" customFormat="1" ht="15" x14ac:dyDescent="0.25">
      <c r="A589" s="38" t="s">
        <v>500</v>
      </c>
      <c r="B589" s="35" t="s">
        <v>549</v>
      </c>
      <c r="C589" s="35" t="s">
        <v>164</v>
      </c>
      <c r="D589" s="35" t="s">
        <v>103</v>
      </c>
      <c r="E589" s="35" t="s">
        <v>100</v>
      </c>
      <c r="F589" s="35" t="s">
        <v>101</v>
      </c>
      <c r="G589" s="78">
        <f>G590</f>
        <v>1011.4000000000001</v>
      </c>
      <c r="H589" s="83">
        <v>0</v>
      </c>
      <c r="I589" s="83">
        <v>0</v>
      </c>
    </row>
    <row r="590" spans="1:9" s="40" customFormat="1" ht="39" x14ac:dyDescent="0.25">
      <c r="A590" s="38" t="s">
        <v>440</v>
      </c>
      <c r="B590" s="35" t="s">
        <v>549</v>
      </c>
      <c r="C590" s="35" t="s">
        <v>164</v>
      </c>
      <c r="D590" s="35" t="s">
        <v>103</v>
      </c>
      <c r="E590" s="35" t="s">
        <v>412</v>
      </c>
      <c r="F590" s="35" t="s">
        <v>101</v>
      </c>
      <c r="G590" s="78">
        <f>G591</f>
        <v>1011.4000000000001</v>
      </c>
      <c r="H590" s="83">
        <v>0</v>
      </c>
      <c r="I590" s="83">
        <v>0</v>
      </c>
    </row>
    <row r="591" spans="1:9" s="40" customFormat="1" ht="26.25" x14ac:dyDescent="0.25">
      <c r="A591" s="38" t="s">
        <v>677</v>
      </c>
      <c r="B591" s="35" t="s">
        <v>549</v>
      </c>
      <c r="C591" s="35" t="s">
        <v>164</v>
      </c>
      <c r="D591" s="35" t="s">
        <v>103</v>
      </c>
      <c r="E591" s="35" t="s">
        <v>674</v>
      </c>
      <c r="F591" s="35" t="s">
        <v>101</v>
      </c>
      <c r="G591" s="78">
        <f>G596+G599+G593</f>
        <v>1011.4000000000001</v>
      </c>
      <c r="H591" s="83">
        <v>0</v>
      </c>
      <c r="I591" s="83">
        <v>0</v>
      </c>
    </row>
    <row r="592" spans="1:9" s="40" customFormat="1" ht="15.75" hidden="1" customHeight="1" x14ac:dyDescent="0.25">
      <c r="A592" s="38" t="s">
        <v>487</v>
      </c>
      <c r="B592" s="35" t="s">
        <v>549</v>
      </c>
      <c r="C592" s="35" t="s">
        <v>481</v>
      </c>
      <c r="D592" s="35" t="s">
        <v>154</v>
      </c>
      <c r="E592" s="35" t="s">
        <v>498</v>
      </c>
      <c r="F592" s="35" t="s">
        <v>488</v>
      </c>
      <c r="G592" s="78">
        <v>0</v>
      </c>
      <c r="H592" s="83"/>
      <c r="I592" s="83"/>
    </row>
    <row r="593" spans="1:9" s="40" customFormat="1" ht="41.25" customHeight="1" x14ac:dyDescent="0.25">
      <c r="A593" s="38" t="s">
        <v>688</v>
      </c>
      <c r="B593" s="35" t="s">
        <v>549</v>
      </c>
      <c r="C593" s="35" t="s">
        <v>164</v>
      </c>
      <c r="D593" s="35" t="s">
        <v>103</v>
      </c>
      <c r="E593" s="35" t="s">
        <v>687</v>
      </c>
      <c r="F593" s="35" t="s">
        <v>101</v>
      </c>
      <c r="G593" s="78">
        <f>G594</f>
        <v>859.7</v>
      </c>
      <c r="H593" s="83">
        <v>0</v>
      </c>
      <c r="I593" s="83">
        <v>0</v>
      </c>
    </row>
    <row r="594" spans="1:9" s="40" customFormat="1" ht="30" customHeight="1" x14ac:dyDescent="0.25">
      <c r="A594" s="38" t="s">
        <v>120</v>
      </c>
      <c r="B594" s="35" t="s">
        <v>549</v>
      </c>
      <c r="C594" s="35" t="s">
        <v>164</v>
      </c>
      <c r="D594" s="35" t="s">
        <v>103</v>
      </c>
      <c r="E594" s="35" t="s">
        <v>687</v>
      </c>
      <c r="F594" s="35" t="s">
        <v>121</v>
      </c>
      <c r="G594" s="78">
        <f>G595</f>
        <v>859.7</v>
      </c>
      <c r="H594" s="83">
        <v>0</v>
      </c>
      <c r="I594" s="83">
        <v>0</v>
      </c>
    </row>
    <row r="595" spans="1:9" s="40" customFormat="1" ht="30.75" customHeight="1" x14ac:dyDescent="0.25">
      <c r="A595" s="38" t="s">
        <v>122</v>
      </c>
      <c r="B595" s="35" t="s">
        <v>549</v>
      </c>
      <c r="C595" s="35" t="s">
        <v>164</v>
      </c>
      <c r="D595" s="35" t="s">
        <v>103</v>
      </c>
      <c r="E595" s="35" t="s">
        <v>687</v>
      </c>
      <c r="F595" s="35" t="s">
        <v>123</v>
      </c>
      <c r="G595" s="78">
        <v>859.7</v>
      </c>
      <c r="H595" s="83">
        <v>0</v>
      </c>
      <c r="I595" s="83">
        <v>0</v>
      </c>
    </row>
    <row r="596" spans="1:9" s="40" customFormat="1" ht="42" customHeight="1" x14ac:dyDescent="0.25">
      <c r="A596" s="38" t="s">
        <v>678</v>
      </c>
      <c r="B596" s="35" t="s">
        <v>549</v>
      </c>
      <c r="C596" s="35" t="s">
        <v>164</v>
      </c>
      <c r="D596" s="35" t="s">
        <v>103</v>
      </c>
      <c r="E596" s="35" t="s">
        <v>675</v>
      </c>
      <c r="F596" s="35" t="s">
        <v>101</v>
      </c>
      <c r="G596" s="78">
        <f>G597</f>
        <v>101.1</v>
      </c>
      <c r="H596" s="83">
        <v>0</v>
      </c>
      <c r="I596" s="83">
        <v>0</v>
      </c>
    </row>
    <row r="597" spans="1:9" s="40" customFormat="1" ht="30" customHeight="1" x14ac:dyDescent="0.25">
      <c r="A597" s="38" t="s">
        <v>120</v>
      </c>
      <c r="B597" s="35" t="s">
        <v>549</v>
      </c>
      <c r="C597" s="35" t="s">
        <v>164</v>
      </c>
      <c r="D597" s="35" t="s">
        <v>103</v>
      </c>
      <c r="E597" s="35" t="s">
        <v>675</v>
      </c>
      <c r="F597" s="35" t="s">
        <v>121</v>
      </c>
      <c r="G597" s="78">
        <f>G598</f>
        <v>101.1</v>
      </c>
      <c r="H597" s="83">
        <v>0</v>
      </c>
      <c r="I597" s="83">
        <v>0</v>
      </c>
    </row>
    <row r="598" spans="1:9" s="40" customFormat="1" ht="30" customHeight="1" x14ac:dyDescent="0.25">
      <c r="A598" s="38" t="s">
        <v>122</v>
      </c>
      <c r="B598" s="35" t="s">
        <v>549</v>
      </c>
      <c r="C598" s="35" t="s">
        <v>164</v>
      </c>
      <c r="D598" s="35" t="s">
        <v>103</v>
      </c>
      <c r="E598" s="35" t="s">
        <v>675</v>
      </c>
      <c r="F598" s="35" t="s">
        <v>123</v>
      </c>
      <c r="G598" s="78">
        <v>101.1</v>
      </c>
      <c r="H598" s="83">
        <v>0</v>
      </c>
      <c r="I598" s="83">
        <v>0</v>
      </c>
    </row>
    <row r="599" spans="1:9" s="40" customFormat="1" ht="69.75" customHeight="1" x14ac:dyDescent="0.25">
      <c r="A599" s="38" t="s">
        <v>679</v>
      </c>
      <c r="B599" s="35" t="s">
        <v>549</v>
      </c>
      <c r="C599" s="35" t="s">
        <v>164</v>
      </c>
      <c r="D599" s="35" t="s">
        <v>103</v>
      </c>
      <c r="E599" s="35" t="s">
        <v>676</v>
      </c>
      <c r="F599" s="35" t="s">
        <v>101</v>
      </c>
      <c r="G599" s="78">
        <f>G600</f>
        <v>50.6</v>
      </c>
      <c r="H599" s="81">
        <v>0</v>
      </c>
      <c r="I599" s="81">
        <v>0</v>
      </c>
    </row>
    <row r="600" spans="1:9" s="40" customFormat="1" ht="30" customHeight="1" x14ac:dyDescent="0.25">
      <c r="A600" s="38" t="s">
        <v>120</v>
      </c>
      <c r="B600" s="35" t="s">
        <v>549</v>
      </c>
      <c r="C600" s="35" t="s">
        <v>164</v>
      </c>
      <c r="D600" s="35" t="s">
        <v>103</v>
      </c>
      <c r="E600" s="35" t="s">
        <v>676</v>
      </c>
      <c r="F600" s="35" t="s">
        <v>121</v>
      </c>
      <c r="G600" s="78">
        <f>G601</f>
        <v>50.6</v>
      </c>
      <c r="H600" s="81">
        <v>0</v>
      </c>
      <c r="I600" s="81">
        <v>0</v>
      </c>
    </row>
    <row r="601" spans="1:9" s="40" customFormat="1" ht="30" customHeight="1" x14ac:dyDescent="0.25">
      <c r="A601" s="38" t="s">
        <v>122</v>
      </c>
      <c r="B601" s="35" t="s">
        <v>549</v>
      </c>
      <c r="C601" s="35" t="s">
        <v>164</v>
      </c>
      <c r="D601" s="35" t="s">
        <v>103</v>
      </c>
      <c r="E601" s="35" t="s">
        <v>676</v>
      </c>
      <c r="F601" s="35" t="s">
        <v>123</v>
      </c>
      <c r="G601" s="78">
        <v>50.6</v>
      </c>
      <c r="H601" s="81">
        <v>0</v>
      </c>
      <c r="I601" s="81">
        <v>0</v>
      </c>
    </row>
    <row r="602" spans="1:9" s="40" customFormat="1" ht="21" customHeight="1" x14ac:dyDescent="0.25">
      <c r="A602" s="38" t="s">
        <v>510</v>
      </c>
      <c r="B602" s="35" t="s">
        <v>549</v>
      </c>
      <c r="C602" s="35" t="s">
        <v>302</v>
      </c>
      <c r="D602" s="35" t="s">
        <v>99</v>
      </c>
      <c r="E602" s="35" t="s">
        <v>100</v>
      </c>
      <c r="F602" s="35" t="s">
        <v>101</v>
      </c>
      <c r="G602" s="37">
        <f>G603</f>
        <v>2005.6</v>
      </c>
      <c r="H602" s="120">
        <f>H603</f>
        <v>1380.8999999999999</v>
      </c>
      <c r="I602" s="120">
        <f>I603</f>
        <v>1380.8999999999999</v>
      </c>
    </row>
    <row r="603" spans="1:9" s="40" customFormat="1" ht="21" customHeight="1" x14ac:dyDescent="0.25">
      <c r="A603" s="38" t="s">
        <v>511</v>
      </c>
      <c r="B603" s="35" t="s">
        <v>549</v>
      </c>
      <c r="C603" s="35" t="s">
        <v>302</v>
      </c>
      <c r="D603" s="35" t="s">
        <v>103</v>
      </c>
      <c r="E603" s="35" t="s">
        <v>100</v>
      </c>
      <c r="F603" s="35" t="s">
        <v>101</v>
      </c>
      <c r="G603" s="37">
        <f>G604+G612</f>
        <v>2005.6</v>
      </c>
      <c r="H603" s="37">
        <f>H604+H612</f>
        <v>1380.8999999999999</v>
      </c>
      <c r="I603" s="37">
        <f>I604+I612</f>
        <v>1380.8999999999999</v>
      </c>
    </row>
    <row r="604" spans="1:9" s="40" customFormat="1" ht="85.5" customHeight="1" x14ac:dyDescent="0.25">
      <c r="A604" s="38" t="s">
        <v>558</v>
      </c>
      <c r="B604" s="35" t="s">
        <v>549</v>
      </c>
      <c r="C604" s="35" t="s">
        <v>302</v>
      </c>
      <c r="D604" s="35" t="s">
        <v>103</v>
      </c>
      <c r="E604" s="35" t="s">
        <v>516</v>
      </c>
      <c r="F604" s="35" t="s">
        <v>101</v>
      </c>
      <c r="G604" s="37">
        <f>G605</f>
        <v>2005.6</v>
      </c>
      <c r="H604" s="37">
        <f t="shared" ref="H604:I610" si="110">H605</f>
        <v>1380.8999999999999</v>
      </c>
      <c r="I604" s="37">
        <f t="shared" si="110"/>
        <v>1380.8999999999999</v>
      </c>
    </row>
    <row r="605" spans="1:9" s="40" customFormat="1" ht="54" customHeight="1" x14ac:dyDescent="0.25">
      <c r="A605" s="38" t="s">
        <v>517</v>
      </c>
      <c r="B605" s="35" t="s">
        <v>549</v>
      </c>
      <c r="C605" s="35" t="s">
        <v>302</v>
      </c>
      <c r="D605" s="35" t="s">
        <v>103</v>
      </c>
      <c r="E605" s="35" t="s">
        <v>518</v>
      </c>
      <c r="F605" s="35" t="s">
        <v>101</v>
      </c>
      <c r="G605" s="37">
        <f>G609+G654+G651+G657+G606</f>
        <v>2005.6</v>
      </c>
      <c r="H605" s="37">
        <f t="shared" ref="H605:I605" si="111">H609+H654</f>
        <v>1380.8999999999999</v>
      </c>
      <c r="I605" s="37">
        <f t="shared" si="111"/>
        <v>1380.8999999999999</v>
      </c>
    </row>
    <row r="606" spans="1:9" s="40" customFormat="1" ht="45" customHeight="1" x14ac:dyDescent="0.25">
      <c r="A606" s="38" t="s">
        <v>669</v>
      </c>
      <c r="B606" s="35" t="s">
        <v>549</v>
      </c>
      <c r="C606" s="35" t="s">
        <v>302</v>
      </c>
      <c r="D606" s="35" t="s">
        <v>103</v>
      </c>
      <c r="E606" s="35" t="s">
        <v>686</v>
      </c>
      <c r="F606" s="35" t="s">
        <v>101</v>
      </c>
      <c r="G606" s="37">
        <f>G607</f>
        <v>23</v>
      </c>
      <c r="H606" s="37">
        <v>0</v>
      </c>
      <c r="I606" s="37">
        <v>0</v>
      </c>
    </row>
    <row r="607" spans="1:9" s="40" customFormat="1" ht="35.25" customHeight="1" x14ac:dyDescent="0.25">
      <c r="A607" s="38" t="s">
        <v>394</v>
      </c>
      <c r="B607" s="35" t="s">
        <v>549</v>
      </c>
      <c r="C607" s="35" t="s">
        <v>302</v>
      </c>
      <c r="D607" s="35" t="s">
        <v>103</v>
      </c>
      <c r="E607" s="35" t="s">
        <v>686</v>
      </c>
      <c r="F607" s="35" t="s">
        <v>395</v>
      </c>
      <c r="G607" s="37">
        <f>G608</f>
        <v>23</v>
      </c>
      <c r="H607" s="37">
        <v>0</v>
      </c>
      <c r="I607" s="37">
        <v>0</v>
      </c>
    </row>
    <row r="608" spans="1:9" s="40" customFormat="1" ht="21" customHeight="1" x14ac:dyDescent="0.25">
      <c r="A608" s="38" t="s">
        <v>396</v>
      </c>
      <c r="B608" s="35" t="s">
        <v>549</v>
      </c>
      <c r="C608" s="35" t="s">
        <v>302</v>
      </c>
      <c r="D608" s="35" t="s">
        <v>103</v>
      </c>
      <c r="E608" s="35" t="s">
        <v>686</v>
      </c>
      <c r="F608" s="35" t="s">
        <v>397</v>
      </c>
      <c r="G608" s="37">
        <v>23</v>
      </c>
      <c r="H608" s="37">
        <v>0</v>
      </c>
      <c r="I608" s="37">
        <v>0</v>
      </c>
    </row>
    <row r="609" spans="1:9" s="40" customFormat="1" ht="47.25" customHeight="1" x14ac:dyDescent="0.25">
      <c r="A609" s="38" t="s">
        <v>402</v>
      </c>
      <c r="B609" s="35" t="s">
        <v>549</v>
      </c>
      <c r="C609" s="35" t="s">
        <v>302</v>
      </c>
      <c r="D609" s="35" t="s">
        <v>103</v>
      </c>
      <c r="E609" s="35" t="s">
        <v>519</v>
      </c>
      <c r="F609" s="35" t="s">
        <v>101</v>
      </c>
      <c r="G609" s="37">
        <f>G610</f>
        <v>1562.3999999999999</v>
      </c>
      <c r="H609" s="37">
        <f t="shared" si="110"/>
        <v>1380.8999999999999</v>
      </c>
      <c r="I609" s="37">
        <f t="shared" si="110"/>
        <v>1380.8999999999999</v>
      </c>
    </row>
    <row r="610" spans="1:9" s="40" customFormat="1" ht="28.5" customHeight="1" x14ac:dyDescent="0.25">
      <c r="A610" s="38" t="s">
        <v>394</v>
      </c>
      <c r="B610" s="35" t="s">
        <v>549</v>
      </c>
      <c r="C610" s="35" t="s">
        <v>302</v>
      </c>
      <c r="D610" s="35" t="s">
        <v>103</v>
      </c>
      <c r="E610" s="35" t="s">
        <v>519</v>
      </c>
      <c r="F610" s="35" t="s">
        <v>395</v>
      </c>
      <c r="G610" s="37">
        <f>G611</f>
        <v>1562.3999999999999</v>
      </c>
      <c r="H610" s="37">
        <f t="shared" si="110"/>
        <v>1380.8999999999999</v>
      </c>
      <c r="I610" s="37">
        <f t="shared" si="110"/>
        <v>1380.8999999999999</v>
      </c>
    </row>
    <row r="611" spans="1:9" s="40" customFormat="1" ht="19.5" customHeight="1" x14ac:dyDescent="0.25">
      <c r="A611" s="38" t="s">
        <v>396</v>
      </c>
      <c r="B611" s="35" t="s">
        <v>549</v>
      </c>
      <c r="C611" s="35" t="s">
        <v>302</v>
      </c>
      <c r="D611" s="35" t="s">
        <v>103</v>
      </c>
      <c r="E611" s="35" t="s">
        <v>519</v>
      </c>
      <c r="F611" s="35" t="s">
        <v>397</v>
      </c>
      <c r="G611" s="37">
        <f>1336.1+6+100+80-1.5-22.2+64</f>
        <v>1562.3999999999999</v>
      </c>
      <c r="H611" s="37">
        <f>1336.1+6+100-61.2</f>
        <v>1380.8999999999999</v>
      </c>
      <c r="I611" s="37">
        <f>1336.1+6+100-61.2</f>
        <v>1380.8999999999999</v>
      </c>
    </row>
    <row r="612" spans="1:9" s="40" customFormat="1" ht="31.5" hidden="1" customHeight="1" x14ac:dyDescent="0.25">
      <c r="A612" s="38" t="s">
        <v>389</v>
      </c>
      <c r="B612" s="35" t="s">
        <v>549</v>
      </c>
      <c r="C612" s="35" t="s">
        <v>302</v>
      </c>
      <c r="D612" s="35" t="s">
        <v>103</v>
      </c>
      <c r="E612" s="35" t="s">
        <v>390</v>
      </c>
      <c r="F612" s="35" t="s">
        <v>101</v>
      </c>
      <c r="G612" s="37">
        <f>G613</f>
        <v>0</v>
      </c>
    </row>
    <row r="613" spans="1:9" s="40" customFormat="1" ht="30.75" hidden="1" customHeight="1" x14ac:dyDescent="0.25">
      <c r="A613" s="38" t="s">
        <v>512</v>
      </c>
      <c r="B613" s="35" t="s">
        <v>549</v>
      </c>
      <c r="C613" s="35" t="s">
        <v>302</v>
      </c>
      <c r="D613" s="35" t="s">
        <v>103</v>
      </c>
      <c r="E613" s="35" t="s">
        <v>513</v>
      </c>
      <c r="F613" s="35" t="s">
        <v>101</v>
      </c>
      <c r="G613" s="37">
        <f>G614</f>
        <v>0</v>
      </c>
    </row>
    <row r="614" spans="1:9" s="40" customFormat="1" ht="15" hidden="1" x14ac:dyDescent="0.25">
      <c r="A614" s="38" t="s">
        <v>179</v>
      </c>
      <c r="B614" s="35" t="s">
        <v>549</v>
      </c>
      <c r="C614" s="35" t="s">
        <v>302</v>
      </c>
      <c r="D614" s="35" t="s">
        <v>103</v>
      </c>
      <c r="E614" s="35" t="s">
        <v>514</v>
      </c>
      <c r="F614" s="35" t="s">
        <v>101</v>
      </c>
      <c r="G614" s="37">
        <f>G616</f>
        <v>0</v>
      </c>
    </row>
    <row r="615" spans="1:9" s="40" customFormat="1" ht="24.75" hidden="1" customHeight="1" x14ac:dyDescent="0.25">
      <c r="A615" s="38" t="s">
        <v>394</v>
      </c>
      <c r="B615" s="35" t="s">
        <v>549</v>
      </c>
      <c r="C615" s="35" t="s">
        <v>302</v>
      </c>
      <c r="D615" s="35" t="s">
        <v>103</v>
      </c>
      <c r="E615" s="35" t="s">
        <v>559</v>
      </c>
      <c r="F615" s="35" t="s">
        <v>395</v>
      </c>
      <c r="G615" s="37">
        <f>G616</f>
        <v>0</v>
      </c>
    </row>
    <row r="616" spans="1:9" s="40" customFormat="1" ht="21.75" hidden="1" customHeight="1" x14ac:dyDescent="0.25">
      <c r="A616" s="38" t="s">
        <v>396</v>
      </c>
      <c r="B616" s="35" t="s">
        <v>549</v>
      </c>
      <c r="C616" s="35" t="s">
        <v>302</v>
      </c>
      <c r="D616" s="35" t="s">
        <v>103</v>
      </c>
      <c r="E616" s="35" t="s">
        <v>514</v>
      </c>
      <c r="F616" s="35" t="s">
        <v>397</v>
      </c>
      <c r="G616" s="37">
        <f>6-6</f>
        <v>0</v>
      </c>
    </row>
    <row r="617" spans="1:9" s="40" customFormat="1" ht="30.75" hidden="1" customHeight="1" x14ac:dyDescent="0.25">
      <c r="A617" s="60" t="s">
        <v>520</v>
      </c>
      <c r="B617" s="35" t="s">
        <v>549</v>
      </c>
      <c r="C617" s="35" t="s">
        <v>302</v>
      </c>
      <c r="D617" s="35" t="s">
        <v>103</v>
      </c>
      <c r="E617" s="35" t="s">
        <v>521</v>
      </c>
      <c r="F617" s="35" t="s">
        <v>101</v>
      </c>
      <c r="G617" s="37">
        <f>G618</f>
        <v>0</v>
      </c>
    </row>
    <row r="618" spans="1:9" s="40" customFormat="1" ht="26.25" hidden="1" x14ac:dyDescent="0.25">
      <c r="A618" s="38" t="s">
        <v>522</v>
      </c>
      <c r="B618" s="35" t="s">
        <v>549</v>
      </c>
      <c r="C618" s="35" t="s">
        <v>302</v>
      </c>
      <c r="D618" s="35" t="s">
        <v>103</v>
      </c>
      <c r="E618" s="35" t="s">
        <v>521</v>
      </c>
      <c r="F618" s="35" t="s">
        <v>121</v>
      </c>
      <c r="G618" s="37">
        <f>G619</f>
        <v>0</v>
      </c>
    </row>
    <row r="619" spans="1:9" s="40" customFormat="1" ht="26.25" hidden="1" x14ac:dyDescent="0.25">
      <c r="A619" s="38" t="s">
        <v>255</v>
      </c>
      <c r="B619" s="35" t="s">
        <v>549</v>
      </c>
      <c r="C619" s="35" t="s">
        <v>302</v>
      </c>
      <c r="D619" s="35" t="s">
        <v>103</v>
      </c>
      <c r="E619" s="35" t="s">
        <v>521</v>
      </c>
      <c r="F619" s="35" t="s">
        <v>123</v>
      </c>
      <c r="G619" s="37">
        <v>0</v>
      </c>
    </row>
    <row r="620" spans="1:9" s="44" customFormat="1" ht="12" hidden="1" customHeight="1" x14ac:dyDescent="0.2">
      <c r="A620" s="54" t="s">
        <v>560</v>
      </c>
      <c r="B620" s="33" t="s">
        <v>549</v>
      </c>
      <c r="C620" s="33" t="s">
        <v>99</v>
      </c>
      <c r="D620" s="33" t="s">
        <v>99</v>
      </c>
      <c r="E620" s="33" t="s">
        <v>100</v>
      </c>
      <c r="F620" s="33" t="s">
        <v>101</v>
      </c>
      <c r="G620" s="34">
        <f>G621</f>
        <v>6649</v>
      </c>
    </row>
    <row r="621" spans="1:9" s="40" customFormat="1" ht="15" hidden="1" x14ac:dyDescent="0.25">
      <c r="A621" s="38" t="s">
        <v>97</v>
      </c>
      <c r="B621" s="35" t="s">
        <v>549</v>
      </c>
      <c r="C621" s="35" t="s">
        <v>98</v>
      </c>
      <c r="D621" s="35" t="s">
        <v>99</v>
      </c>
      <c r="E621" s="35" t="s">
        <v>100</v>
      </c>
      <c r="F621" s="35" t="s">
        <v>101</v>
      </c>
      <c r="G621" s="37">
        <f>G622</f>
        <v>6649</v>
      </c>
    </row>
    <row r="622" spans="1:9" s="40" customFormat="1" ht="15" hidden="1" x14ac:dyDescent="0.25">
      <c r="A622" s="38" t="s">
        <v>173</v>
      </c>
      <c r="B622" s="35" t="s">
        <v>549</v>
      </c>
      <c r="C622" s="35" t="s">
        <v>98</v>
      </c>
      <c r="D622" s="35" t="s">
        <v>174</v>
      </c>
      <c r="E622" s="35" t="s">
        <v>100</v>
      </c>
      <c r="F622" s="35" t="s">
        <v>101</v>
      </c>
      <c r="G622" s="37">
        <f>G623+G632+G645</f>
        <v>6649</v>
      </c>
    </row>
    <row r="623" spans="1:9" s="40" customFormat="1" ht="26.25" hidden="1" x14ac:dyDescent="0.25">
      <c r="A623" s="38" t="s">
        <v>561</v>
      </c>
      <c r="B623" s="35" t="s">
        <v>549</v>
      </c>
      <c r="C623" s="35" t="s">
        <v>98</v>
      </c>
      <c r="D623" s="35" t="s">
        <v>174</v>
      </c>
      <c r="E623" s="35" t="s">
        <v>234</v>
      </c>
      <c r="F623" s="35" t="s">
        <v>101</v>
      </c>
      <c r="G623" s="37">
        <f>G624+G627</f>
        <v>5936.4</v>
      </c>
    </row>
    <row r="624" spans="1:9" s="40" customFormat="1" ht="43.5" hidden="1" customHeight="1" x14ac:dyDescent="0.25">
      <c r="A624" s="38" t="s">
        <v>235</v>
      </c>
      <c r="B624" s="35" t="s">
        <v>549</v>
      </c>
      <c r="C624" s="35" t="s">
        <v>98</v>
      </c>
      <c r="D624" s="35" t="s">
        <v>174</v>
      </c>
      <c r="E624" s="35" t="s">
        <v>236</v>
      </c>
      <c r="F624" s="35" t="s">
        <v>101</v>
      </c>
      <c r="G624" s="37">
        <f>G625</f>
        <v>548.4</v>
      </c>
    </row>
    <row r="625" spans="1:7" s="40" customFormat="1" ht="17.25" hidden="1" customHeight="1" x14ac:dyDescent="0.25">
      <c r="A625" s="38" t="s">
        <v>124</v>
      </c>
      <c r="B625" s="35" t="s">
        <v>549</v>
      </c>
      <c r="C625" s="35" t="s">
        <v>98</v>
      </c>
      <c r="D625" s="35" t="s">
        <v>174</v>
      </c>
      <c r="E625" s="35" t="s">
        <v>236</v>
      </c>
      <c r="F625" s="35" t="s">
        <v>125</v>
      </c>
      <c r="G625" s="37">
        <f>G626</f>
        <v>548.4</v>
      </c>
    </row>
    <row r="626" spans="1:7" s="40" customFormat="1" ht="15" hidden="1" x14ac:dyDescent="0.25">
      <c r="A626" s="38" t="s">
        <v>126</v>
      </c>
      <c r="B626" s="35" t="s">
        <v>549</v>
      </c>
      <c r="C626" s="35" t="s">
        <v>98</v>
      </c>
      <c r="D626" s="35" t="s">
        <v>174</v>
      </c>
      <c r="E626" s="35" t="s">
        <v>236</v>
      </c>
      <c r="F626" s="35" t="s">
        <v>127</v>
      </c>
      <c r="G626" s="37">
        <v>548.4</v>
      </c>
    </row>
    <row r="627" spans="1:7" s="40" customFormat="1" ht="26.25" hidden="1" customHeight="1" x14ac:dyDescent="0.25">
      <c r="A627" s="38" t="s">
        <v>237</v>
      </c>
      <c r="B627" s="35" t="s">
        <v>549</v>
      </c>
      <c r="C627" s="35" t="s">
        <v>98</v>
      </c>
      <c r="D627" s="35" t="s">
        <v>174</v>
      </c>
      <c r="E627" s="35" t="s">
        <v>238</v>
      </c>
      <c r="F627" s="35" t="s">
        <v>101</v>
      </c>
      <c r="G627" s="37">
        <f>G628+G630</f>
        <v>5388</v>
      </c>
    </row>
    <row r="628" spans="1:7" s="40" customFormat="1" ht="64.5" hidden="1" x14ac:dyDescent="0.25">
      <c r="A628" s="38" t="s">
        <v>110</v>
      </c>
      <c r="B628" s="35" t="s">
        <v>549</v>
      </c>
      <c r="C628" s="35" t="s">
        <v>98</v>
      </c>
      <c r="D628" s="35" t="s">
        <v>174</v>
      </c>
      <c r="E628" s="35" t="s">
        <v>238</v>
      </c>
      <c r="F628" s="35" t="s">
        <v>111</v>
      </c>
      <c r="G628" s="37">
        <f>G629</f>
        <v>2959.1</v>
      </c>
    </row>
    <row r="629" spans="1:7" s="40" customFormat="1" ht="15" hidden="1" x14ac:dyDescent="0.25">
      <c r="A629" s="38" t="s">
        <v>239</v>
      </c>
      <c r="B629" s="35" t="s">
        <v>549</v>
      </c>
      <c r="C629" s="35" t="s">
        <v>98</v>
      </c>
      <c r="D629" s="35" t="s">
        <v>174</v>
      </c>
      <c r="E629" s="35" t="s">
        <v>238</v>
      </c>
      <c r="F629" s="35" t="s">
        <v>240</v>
      </c>
      <c r="G629" s="37">
        <v>2959.1</v>
      </c>
    </row>
    <row r="630" spans="1:7" s="40" customFormat="1" ht="26.25" hidden="1" x14ac:dyDescent="0.25">
      <c r="A630" s="38" t="s">
        <v>120</v>
      </c>
      <c r="B630" s="35" t="s">
        <v>549</v>
      </c>
      <c r="C630" s="35" t="s">
        <v>98</v>
      </c>
      <c r="D630" s="35" t="s">
        <v>174</v>
      </c>
      <c r="E630" s="35" t="s">
        <v>238</v>
      </c>
      <c r="F630" s="35" t="s">
        <v>121</v>
      </c>
      <c r="G630" s="37">
        <f>G631</f>
        <v>2428.9</v>
      </c>
    </row>
    <row r="631" spans="1:7" s="40" customFormat="1" ht="26.25" hidden="1" x14ac:dyDescent="0.25">
      <c r="A631" s="38" t="s">
        <v>122</v>
      </c>
      <c r="B631" s="35" t="s">
        <v>549</v>
      </c>
      <c r="C631" s="35" t="s">
        <v>98</v>
      </c>
      <c r="D631" s="35" t="s">
        <v>174</v>
      </c>
      <c r="E631" s="35" t="s">
        <v>238</v>
      </c>
      <c r="F631" s="35" t="s">
        <v>123</v>
      </c>
      <c r="G631" s="37">
        <v>2428.9</v>
      </c>
    </row>
    <row r="632" spans="1:7" s="40" customFormat="1" ht="26.25" hidden="1" customHeight="1" x14ac:dyDescent="0.25">
      <c r="A632" s="60" t="s">
        <v>544</v>
      </c>
      <c r="B632" s="35" t="s">
        <v>549</v>
      </c>
      <c r="C632" s="35" t="s">
        <v>98</v>
      </c>
      <c r="D632" s="35" t="s">
        <v>174</v>
      </c>
      <c r="E632" s="35" t="s">
        <v>182</v>
      </c>
      <c r="F632" s="35" t="s">
        <v>101</v>
      </c>
      <c r="G632" s="37">
        <f>G633+G637+G641</f>
        <v>625</v>
      </c>
    </row>
    <row r="633" spans="1:7" s="40" customFormat="1" ht="69" hidden="1" customHeight="1" x14ac:dyDescent="0.25">
      <c r="A633" s="60" t="s">
        <v>189</v>
      </c>
      <c r="B633" s="35" t="s">
        <v>549</v>
      </c>
      <c r="C633" s="35" t="s">
        <v>98</v>
      </c>
      <c r="D633" s="35" t="s">
        <v>174</v>
      </c>
      <c r="E633" s="35" t="s">
        <v>190</v>
      </c>
      <c r="F633" s="35" t="s">
        <v>101</v>
      </c>
      <c r="G633" s="37">
        <f>G634</f>
        <v>7</v>
      </c>
    </row>
    <row r="634" spans="1:7" s="40" customFormat="1" ht="18.75" hidden="1" customHeight="1" x14ac:dyDescent="0.25">
      <c r="A634" s="60" t="s">
        <v>179</v>
      </c>
      <c r="B634" s="35" t="s">
        <v>549</v>
      </c>
      <c r="C634" s="35" t="s">
        <v>98</v>
      </c>
      <c r="D634" s="35" t="s">
        <v>174</v>
      </c>
      <c r="E634" s="35" t="s">
        <v>191</v>
      </c>
      <c r="F634" s="35" t="s">
        <v>101</v>
      </c>
      <c r="G634" s="37">
        <f>G635</f>
        <v>7</v>
      </c>
    </row>
    <row r="635" spans="1:7" s="40" customFormat="1" ht="26.25" hidden="1" customHeight="1" x14ac:dyDescent="0.25">
      <c r="A635" s="38" t="s">
        <v>120</v>
      </c>
      <c r="B635" s="35" t="s">
        <v>549</v>
      </c>
      <c r="C635" s="35" t="s">
        <v>98</v>
      </c>
      <c r="D635" s="35" t="s">
        <v>174</v>
      </c>
      <c r="E635" s="35" t="s">
        <v>191</v>
      </c>
      <c r="F635" s="35" t="s">
        <v>121</v>
      </c>
      <c r="G635" s="37">
        <f>G636</f>
        <v>7</v>
      </c>
    </row>
    <row r="636" spans="1:7" s="40" customFormat="1" ht="26.25" hidden="1" customHeight="1" x14ac:dyDescent="0.25">
      <c r="A636" s="38" t="s">
        <v>122</v>
      </c>
      <c r="B636" s="35" t="s">
        <v>549</v>
      </c>
      <c r="C636" s="35" t="s">
        <v>98</v>
      </c>
      <c r="D636" s="35" t="s">
        <v>174</v>
      </c>
      <c r="E636" s="35" t="s">
        <v>191</v>
      </c>
      <c r="F636" s="35" t="s">
        <v>123</v>
      </c>
      <c r="G636" s="37">
        <f>5+2</f>
        <v>7</v>
      </c>
    </row>
    <row r="637" spans="1:7" s="40" customFormat="1" ht="26.25" hidden="1" customHeight="1" x14ac:dyDescent="0.25">
      <c r="A637" s="38" t="s">
        <v>192</v>
      </c>
      <c r="B637" s="35" t="s">
        <v>549</v>
      </c>
      <c r="C637" s="35" t="s">
        <v>98</v>
      </c>
      <c r="D637" s="35" t="s">
        <v>174</v>
      </c>
      <c r="E637" s="35" t="s">
        <v>193</v>
      </c>
      <c r="F637" s="35" t="s">
        <v>101</v>
      </c>
      <c r="G637" s="37">
        <f>G638</f>
        <v>28</v>
      </c>
    </row>
    <row r="638" spans="1:7" s="40" customFormat="1" ht="20.25" hidden="1" customHeight="1" x14ac:dyDescent="0.25">
      <c r="A638" s="60" t="s">
        <v>179</v>
      </c>
      <c r="B638" s="35" t="s">
        <v>549</v>
      </c>
      <c r="C638" s="35" t="s">
        <v>98</v>
      </c>
      <c r="D638" s="35" t="s">
        <v>174</v>
      </c>
      <c r="E638" s="35" t="s">
        <v>194</v>
      </c>
      <c r="F638" s="35" t="s">
        <v>101</v>
      </c>
      <c r="G638" s="37">
        <f>G639</f>
        <v>28</v>
      </c>
    </row>
    <row r="639" spans="1:7" s="40" customFormat="1" ht="26.25" hidden="1" customHeight="1" x14ac:dyDescent="0.25">
      <c r="A639" s="38" t="s">
        <v>120</v>
      </c>
      <c r="B639" s="35" t="s">
        <v>549</v>
      </c>
      <c r="C639" s="35" t="s">
        <v>98</v>
      </c>
      <c r="D639" s="35" t="s">
        <v>174</v>
      </c>
      <c r="E639" s="35" t="s">
        <v>194</v>
      </c>
      <c r="F639" s="35" t="s">
        <v>121</v>
      </c>
      <c r="G639" s="37">
        <f>G640</f>
        <v>28</v>
      </c>
    </row>
    <row r="640" spans="1:7" s="40" customFormat="1" ht="26.25" hidden="1" x14ac:dyDescent="0.25">
      <c r="A640" s="38" t="s">
        <v>122</v>
      </c>
      <c r="B640" s="35" t="s">
        <v>549</v>
      </c>
      <c r="C640" s="35" t="s">
        <v>98</v>
      </c>
      <c r="D640" s="35" t="s">
        <v>174</v>
      </c>
      <c r="E640" s="35" t="s">
        <v>194</v>
      </c>
      <c r="F640" s="35" t="s">
        <v>123</v>
      </c>
      <c r="G640" s="37">
        <v>28</v>
      </c>
    </row>
    <row r="641" spans="1:9" s="40" customFormat="1" ht="42.75" hidden="1" customHeight="1" x14ac:dyDescent="0.25">
      <c r="A641" s="38" t="s">
        <v>195</v>
      </c>
      <c r="B641" s="35" t="s">
        <v>549</v>
      </c>
      <c r="C641" s="35" t="s">
        <v>98</v>
      </c>
      <c r="D641" s="35" t="s">
        <v>174</v>
      </c>
      <c r="E641" s="35" t="s">
        <v>196</v>
      </c>
      <c r="F641" s="35" t="s">
        <v>101</v>
      </c>
      <c r="G641" s="37">
        <f>G642</f>
        <v>590</v>
      </c>
    </row>
    <row r="642" spans="1:9" s="40" customFormat="1" ht="20.25" hidden="1" customHeight="1" x14ac:dyDescent="0.25">
      <c r="A642" s="60" t="s">
        <v>179</v>
      </c>
      <c r="B642" s="35" t="s">
        <v>549</v>
      </c>
      <c r="C642" s="35" t="s">
        <v>98</v>
      </c>
      <c r="D642" s="35" t="s">
        <v>174</v>
      </c>
      <c r="E642" s="35" t="s">
        <v>197</v>
      </c>
      <c r="F642" s="35" t="s">
        <v>101</v>
      </c>
      <c r="G642" s="37">
        <f>G643</f>
        <v>590</v>
      </c>
    </row>
    <row r="643" spans="1:9" s="40" customFormat="1" ht="25.5" hidden="1" customHeight="1" x14ac:dyDescent="0.25">
      <c r="A643" s="38" t="s">
        <v>120</v>
      </c>
      <c r="B643" s="35" t="s">
        <v>549</v>
      </c>
      <c r="C643" s="35" t="s">
        <v>98</v>
      </c>
      <c r="D643" s="35" t="s">
        <v>174</v>
      </c>
      <c r="E643" s="35" t="s">
        <v>197</v>
      </c>
      <c r="F643" s="35" t="s">
        <v>121</v>
      </c>
      <c r="G643" s="37">
        <f>G644</f>
        <v>590</v>
      </c>
    </row>
    <row r="644" spans="1:9" s="40" customFormat="1" ht="32.25" hidden="1" customHeight="1" x14ac:dyDescent="0.25">
      <c r="A644" s="38" t="s">
        <v>122</v>
      </c>
      <c r="B644" s="35" t="s">
        <v>549</v>
      </c>
      <c r="C644" s="35" t="s">
        <v>98</v>
      </c>
      <c r="D644" s="35" t="s">
        <v>174</v>
      </c>
      <c r="E644" s="35" t="s">
        <v>197</v>
      </c>
      <c r="F644" s="35" t="s">
        <v>123</v>
      </c>
      <c r="G644" s="37">
        <v>590</v>
      </c>
    </row>
    <row r="645" spans="1:9" s="40" customFormat="1" ht="45" hidden="1" customHeight="1" x14ac:dyDescent="0.25">
      <c r="A645" s="38" t="s">
        <v>203</v>
      </c>
      <c r="B645" s="35" t="s">
        <v>549</v>
      </c>
      <c r="C645" s="35" t="s">
        <v>98</v>
      </c>
      <c r="D645" s="35" t="s">
        <v>174</v>
      </c>
      <c r="E645" s="35" t="s">
        <v>204</v>
      </c>
      <c r="F645" s="35" t="s">
        <v>101</v>
      </c>
      <c r="G645" s="37">
        <f>G646</f>
        <v>87.6</v>
      </c>
    </row>
    <row r="646" spans="1:9" s="40" customFormat="1" ht="42" hidden="1" customHeight="1" x14ac:dyDescent="0.25">
      <c r="A646" s="38" t="s">
        <v>205</v>
      </c>
      <c r="B646" s="35" t="s">
        <v>549</v>
      </c>
      <c r="C646" s="35" t="s">
        <v>98</v>
      </c>
      <c r="D646" s="35" t="s">
        <v>174</v>
      </c>
      <c r="E646" s="35" t="s">
        <v>206</v>
      </c>
      <c r="F646" s="35" t="s">
        <v>101</v>
      </c>
      <c r="G646" s="37">
        <f>G647</f>
        <v>87.6</v>
      </c>
    </row>
    <row r="647" spans="1:9" s="40" customFormat="1" ht="43.5" hidden="1" customHeight="1" x14ac:dyDescent="0.25">
      <c r="A647" s="38" t="s">
        <v>207</v>
      </c>
      <c r="B647" s="35" t="s">
        <v>549</v>
      </c>
      <c r="C647" s="35" t="s">
        <v>98</v>
      </c>
      <c r="D647" s="35" t="s">
        <v>174</v>
      </c>
      <c r="E647" s="35" t="s">
        <v>208</v>
      </c>
      <c r="F647" s="35" t="s">
        <v>101</v>
      </c>
      <c r="G647" s="37">
        <f>G648</f>
        <v>87.6</v>
      </c>
    </row>
    <row r="648" spans="1:9" s="40" customFormat="1" ht="18.75" hidden="1" customHeight="1" x14ac:dyDescent="0.25">
      <c r="A648" s="38" t="s">
        <v>179</v>
      </c>
      <c r="B648" s="35" t="s">
        <v>549</v>
      </c>
      <c r="C648" s="35" t="s">
        <v>98</v>
      </c>
      <c r="D648" s="35" t="s">
        <v>174</v>
      </c>
      <c r="E648" s="35" t="s">
        <v>209</v>
      </c>
      <c r="F648" s="35" t="s">
        <v>101</v>
      </c>
      <c r="G648" s="37">
        <f>G649</f>
        <v>87.6</v>
      </c>
    </row>
    <row r="649" spans="1:9" s="40" customFormat="1" ht="32.25" hidden="1" customHeight="1" x14ac:dyDescent="0.25">
      <c r="A649" s="38" t="s">
        <v>120</v>
      </c>
      <c r="B649" s="35" t="s">
        <v>549</v>
      </c>
      <c r="C649" s="35" t="s">
        <v>98</v>
      </c>
      <c r="D649" s="35" t="s">
        <v>174</v>
      </c>
      <c r="E649" s="35" t="s">
        <v>209</v>
      </c>
      <c r="F649" s="35" t="s">
        <v>121</v>
      </c>
      <c r="G649" s="37">
        <f>G650</f>
        <v>87.6</v>
      </c>
    </row>
    <row r="650" spans="1:9" s="40" customFormat="1" ht="32.25" hidden="1" customHeight="1" x14ac:dyDescent="0.25">
      <c r="A650" s="38" t="s">
        <v>122</v>
      </c>
      <c r="B650" s="35" t="s">
        <v>549</v>
      </c>
      <c r="C650" s="35" t="s">
        <v>98</v>
      </c>
      <c r="D650" s="35" t="s">
        <v>174</v>
      </c>
      <c r="E650" s="35" t="s">
        <v>209</v>
      </c>
      <c r="F650" s="35" t="s">
        <v>123</v>
      </c>
      <c r="G650" s="37">
        <v>87.6</v>
      </c>
    </row>
    <row r="651" spans="1:9" s="40" customFormat="1" ht="44.25" customHeight="1" x14ac:dyDescent="0.25">
      <c r="A651" s="38" t="s">
        <v>591</v>
      </c>
      <c r="B651" s="35" t="s">
        <v>549</v>
      </c>
      <c r="C651" s="35" t="s">
        <v>302</v>
      </c>
      <c r="D651" s="35" t="s">
        <v>103</v>
      </c>
      <c r="E651" s="35" t="s">
        <v>604</v>
      </c>
      <c r="F651" s="35" t="s">
        <v>101</v>
      </c>
      <c r="G651" s="37">
        <f>G652</f>
        <v>12</v>
      </c>
      <c r="H651" s="37">
        <f t="shared" ref="H651:I651" si="112">H652</f>
        <v>0</v>
      </c>
      <c r="I651" s="37">
        <f t="shared" si="112"/>
        <v>0</v>
      </c>
    </row>
    <row r="652" spans="1:9" s="40" customFormat="1" ht="32.25" customHeight="1" x14ac:dyDescent="0.25">
      <c r="A652" s="38" t="s">
        <v>394</v>
      </c>
      <c r="B652" s="35" t="s">
        <v>549</v>
      </c>
      <c r="C652" s="35" t="s">
        <v>302</v>
      </c>
      <c r="D652" s="35" t="s">
        <v>103</v>
      </c>
      <c r="E652" s="35" t="s">
        <v>604</v>
      </c>
      <c r="F652" s="35" t="s">
        <v>395</v>
      </c>
      <c r="G652" s="37">
        <f>G653</f>
        <v>12</v>
      </c>
      <c r="H652" s="37">
        <f t="shared" ref="H652:I652" si="113">H653</f>
        <v>0</v>
      </c>
      <c r="I652" s="37">
        <f t="shared" si="113"/>
        <v>0</v>
      </c>
    </row>
    <row r="653" spans="1:9" s="40" customFormat="1" ht="32.25" customHeight="1" x14ac:dyDescent="0.25">
      <c r="A653" s="38" t="s">
        <v>396</v>
      </c>
      <c r="B653" s="35" t="s">
        <v>549</v>
      </c>
      <c r="C653" s="35" t="s">
        <v>302</v>
      </c>
      <c r="D653" s="35" t="s">
        <v>103</v>
      </c>
      <c r="E653" s="35" t="s">
        <v>604</v>
      </c>
      <c r="F653" s="35" t="s">
        <v>397</v>
      </c>
      <c r="G653" s="37">
        <f>1.5+10.5</f>
        <v>12</v>
      </c>
      <c r="H653" s="37">
        <v>0</v>
      </c>
      <c r="I653" s="37">
        <v>0</v>
      </c>
    </row>
    <row r="654" spans="1:9" s="40" customFormat="1" ht="32.25" customHeight="1" x14ac:dyDescent="0.25">
      <c r="A654" s="38" t="s">
        <v>593</v>
      </c>
      <c r="B654" s="35" t="s">
        <v>549</v>
      </c>
      <c r="C654" s="35" t="s">
        <v>302</v>
      </c>
      <c r="D654" s="35" t="s">
        <v>103</v>
      </c>
      <c r="E654" s="35" t="s">
        <v>598</v>
      </c>
      <c r="F654" s="35" t="s">
        <v>101</v>
      </c>
      <c r="G654" s="37">
        <f>G655</f>
        <v>228.7</v>
      </c>
      <c r="H654" s="37">
        <f t="shared" ref="H654:I654" si="114">H655</f>
        <v>0</v>
      </c>
      <c r="I654" s="37">
        <f t="shared" si="114"/>
        <v>0</v>
      </c>
    </row>
    <row r="655" spans="1:9" s="40" customFormat="1" ht="32.25" customHeight="1" x14ac:dyDescent="0.25">
      <c r="A655" s="38" t="s">
        <v>394</v>
      </c>
      <c r="B655" s="35" t="s">
        <v>549</v>
      </c>
      <c r="C655" s="35" t="s">
        <v>302</v>
      </c>
      <c r="D655" s="35" t="s">
        <v>103</v>
      </c>
      <c r="E655" s="35" t="s">
        <v>598</v>
      </c>
      <c r="F655" s="35" t="s">
        <v>395</v>
      </c>
      <c r="G655" s="37">
        <f>G656</f>
        <v>228.7</v>
      </c>
      <c r="H655" s="37">
        <f t="shared" ref="H655:I655" si="115">H656</f>
        <v>0</v>
      </c>
      <c r="I655" s="37">
        <f t="shared" si="115"/>
        <v>0</v>
      </c>
    </row>
    <row r="656" spans="1:9" s="40" customFormat="1" ht="32.25" customHeight="1" x14ac:dyDescent="0.25">
      <c r="A656" s="38" t="s">
        <v>396</v>
      </c>
      <c r="B656" s="35" t="s">
        <v>549</v>
      </c>
      <c r="C656" s="35" t="s">
        <v>302</v>
      </c>
      <c r="D656" s="35" t="s">
        <v>103</v>
      </c>
      <c r="E656" s="35" t="s">
        <v>598</v>
      </c>
      <c r="F656" s="35" t="s">
        <v>397</v>
      </c>
      <c r="G656" s="37">
        <f>28.7+200</f>
        <v>228.7</v>
      </c>
      <c r="H656" s="81">
        <v>0</v>
      </c>
      <c r="I656" s="81">
        <v>0</v>
      </c>
    </row>
    <row r="657" spans="1:9" s="40" customFormat="1" ht="32.25" customHeight="1" x14ac:dyDescent="0.25">
      <c r="A657" s="38" t="s">
        <v>664</v>
      </c>
      <c r="B657" s="35" t="s">
        <v>549</v>
      </c>
      <c r="C657" s="35" t="s">
        <v>302</v>
      </c>
      <c r="D657" s="35" t="s">
        <v>103</v>
      </c>
      <c r="E657" s="35" t="s">
        <v>663</v>
      </c>
      <c r="F657" s="35" t="s">
        <v>101</v>
      </c>
      <c r="G657" s="37">
        <f>G658</f>
        <v>179.5</v>
      </c>
      <c r="H657" s="81">
        <v>0</v>
      </c>
      <c r="I657" s="81">
        <v>0</v>
      </c>
    </row>
    <row r="658" spans="1:9" s="40" customFormat="1" ht="32.25" customHeight="1" x14ac:dyDescent="0.25">
      <c r="A658" s="38" t="s">
        <v>394</v>
      </c>
      <c r="B658" s="35" t="s">
        <v>549</v>
      </c>
      <c r="C658" s="35" t="s">
        <v>302</v>
      </c>
      <c r="D658" s="35" t="s">
        <v>103</v>
      </c>
      <c r="E658" s="35" t="s">
        <v>663</v>
      </c>
      <c r="F658" s="35" t="s">
        <v>395</v>
      </c>
      <c r="G658" s="37">
        <f>G659</f>
        <v>179.5</v>
      </c>
      <c r="H658" s="81">
        <v>0</v>
      </c>
      <c r="I658" s="81">
        <v>0</v>
      </c>
    </row>
    <row r="659" spans="1:9" s="40" customFormat="1" ht="25.5" customHeight="1" x14ac:dyDescent="0.25">
      <c r="A659" s="38" t="s">
        <v>396</v>
      </c>
      <c r="B659" s="35" t="s">
        <v>549</v>
      </c>
      <c r="C659" s="35" t="s">
        <v>302</v>
      </c>
      <c r="D659" s="35" t="s">
        <v>103</v>
      </c>
      <c r="E659" s="35" t="s">
        <v>663</v>
      </c>
      <c r="F659" s="35" t="s">
        <v>397</v>
      </c>
      <c r="G659" s="37">
        <v>179.5</v>
      </c>
      <c r="H659" s="81">
        <v>0</v>
      </c>
      <c r="I659" s="81">
        <v>0</v>
      </c>
    </row>
    <row r="660" spans="1:9" s="44" customFormat="1" ht="14.25" x14ac:dyDescent="0.2">
      <c r="A660" s="54" t="s">
        <v>562</v>
      </c>
      <c r="B660" s="33" t="s">
        <v>563</v>
      </c>
      <c r="C660" s="33" t="s">
        <v>99</v>
      </c>
      <c r="D660" s="33" t="s">
        <v>99</v>
      </c>
      <c r="E660" s="33" t="s">
        <v>100</v>
      </c>
      <c r="F660" s="33" t="s">
        <v>101</v>
      </c>
      <c r="G660" s="34">
        <f t="shared" ref="G660:I661" si="116">G661</f>
        <v>6475.7</v>
      </c>
      <c r="H660" s="34">
        <f t="shared" si="116"/>
        <v>5366.6999999999989</v>
      </c>
      <c r="I660" s="34">
        <f t="shared" si="116"/>
        <v>5366.6999999999989</v>
      </c>
    </row>
    <row r="661" spans="1:9" s="44" customFormat="1" ht="15" x14ac:dyDescent="0.25">
      <c r="A661" s="38" t="s">
        <v>458</v>
      </c>
      <c r="B661" s="35" t="s">
        <v>563</v>
      </c>
      <c r="C661" s="35" t="s">
        <v>459</v>
      </c>
      <c r="D661" s="35" t="s">
        <v>99</v>
      </c>
      <c r="E661" s="35" t="s">
        <v>100</v>
      </c>
      <c r="F661" s="35" t="s">
        <v>101</v>
      </c>
      <c r="G661" s="37">
        <f t="shared" si="116"/>
        <v>6475.7</v>
      </c>
      <c r="H661" s="37">
        <f t="shared" si="116"/>
        <v>5366.6999999999989</v>
      </c>
      <c r="I661" s="37">
        <f t="shared" si="116"/>
        <v>5366.6999999999989</v>
      </c>
    </row>
    <row r="662" spans="1:9" s="44" customFormat="1" ht="15" x14ac:dyDescent="0.25">
      <c r="A662" s="38" t="s">
        <v>460</v>
      </c>
      <c r="B662" s="35" t="s">
        <v>563</v>
      </c>
      <c r="C662" s="35" t="s">
        <v>459</v>
      </c>
      <c r="D662" s="35" t="s">
        <v>98</v>
      </c>
      <c r="E662" s="35" t="s">
        <v>100</v>
      </c>
      <c r="F662" s="35" t="s">
        <v>101</v>
      </c>
      <c r="G662" s="37">
        <f>G663+G691+G697+G702</f>
        <v>6475.7</v>
      </c>
      <c r="H662" s="37">
        <f>H663+H691+H697+H702</f>
        <v>5366.6999999999989</v>
      </c>
      <c r="I662" s="37">
        <f>I663+I691+I697+I702</f>
        <v>5366.6999999999989</v>
      </c>
    </row>
    <row r="663" spans="1:9" s="44" customFormat="1" ht="26.25" x14ac:dyDescent="0.25">
      <c r="A663" s="38" t="s">
        <v>469</v>
      </c>
      <c r="B663" s="35" t="s">
        <v>563</v>
      </c>
      <c r="C663" s="35" t="s">
        <v>459</v>
      </c>
      <c r="D663" s="35" t="s">
        <v>98</v>
      </c>
      <c r="E663" s="35" t="s">
        <v>470</v>
      </c>
      <c r="F663" s="35" t="s">
        <v>101</v>
      </c>
      <c r="G663" s="37">
        <f>G664+G687</f>
        <v>6272.6</v>
      </c>
      <c r="H663" s="37">
        <f>H664+H687</f>
        <v>5283.5999999999995</v>
      </c>
      <c r="I663" s="37">
        <f>I664+I687</f>
        <v>5283.5999999999995</v>
      </c>
    </row>
    <row r="664" spans="1:9" s="44" customFormat="1" ht="30.75" customHeight="1" x14ac:dyDescent="0.25">
      <c r="A664" s="38" t="s">
        <v>471</v>
      </c>
      <c r="B664" s="35" t="s">
        <v>563</v>
      </c>
      <c r="C664" s="35" t="s">
        <v>459</v>
      </c>
      <c r="D664" s="35" t="s">
        <v>98</v>
      </c>
      <c r="E664" s="35" t="s">
        <v>472</v>
      </c>
      <c r="F664" s="35" t="s">
        <v>101</v>
      </c>
      <c r="G664" s="37">
        <f>G665+G676+G673+G668+G679+G682</f>
        <v>5586.4000000000005</v>
      </c>
      <c r="H664" s="37">
        <f>H665+H676+H673+H668</f>
        <v>4885.2</v>
      </c>
      <c r="I664" s="37">
        <f>I665+I676+I673+I668</f>
        <v>4885.2</v>
      </c>
    </row>
    <row r="665" spans="1:9" s="44" customFormat="1" ht="31.5" customHeight="1" x14ac:dyDescent="0.25">
      <c r="A665" s="38" t="s">
        <v>237</v>
      </c>
      <c r="B665" s="35" t="s">
        <v>563</v>
      </c>
      <c r="C665" s="35" t="s">
        <v>459</v>
      </c>
      <c r="D665" s="35" t="s">
        <v>98</v>
      </c>
      <c r="E665" s="35" t="s">
        <v>473</v>
      </c>
      <c r="F665" s="35" t="s">
        <v>101</v>
      </c>
      <c r="G665" s="37">
        <f>G666+G671</f>
        <v>4222.7000000000007</v>
      </c>
      <c r="H665" s="37">
        <f>H666+H671</f>
        <v>4529</v>
      </c>
      <c r="I665" s="37">
        <f>I666+I671</f>
        <v>4529</v>
      </c>
    </row>
    <row r="666" spans="1:9" s="44" customFormat="1" ht="74.25" customHeight="1" x14ac:dyDescent="0.25">
      <c r="A666" s="38" t="s">
        <v>110</v>
      </c>
      <c r="B666" s="35" t="s">
        <v>563</v>
      </c>
      <c r="C666" s="35" t="s">
        <v>459</v>
      </c>
      <c r="D666" s="35" t="s">
        <v>98</v>
      </c>
      <c r="E666" s="35" t="s">
        <v>473</v>
      </c>
      <c r="F666" s="35" t="s">
        <v>111</v>
      </c>
      <c r="G666" s="37">
        <f>G667</f>
        <v>3811.0000000000005</v>
      </c>
      <c r="H666" s="37">
        <f>H667</f>
        <v>4340.3</v>
      </c>
      <c r="I666" s="37">
        <f>I667</f>
        <v>4340.3</v>
      </c>
    </row>
    <row r="667" spans="1:9" s="44" customFormat="1" ht="22.5" customHeight="1" x14ac:dyDescent="0.25">
      <c r="A667" s="38" t="s">
        <v>239</v>
      </c>
      <c r="B667" s="35" t="s">
        <v>563</v>
      </c>
      <c r="C667" s="35" t="s">
        <v>459</v>
      </c>
      <c r="D667" s="35" t="s">
        <v>98</v>
      </c>
      <c r="E667" s="35" t="s">
        <v>473</v>
      </c>
      <c r="F667" s="35" t="s">
        <v>240</v>
      </c>
      <c r="G667" s="37">
        <f>4340.3-307-78.6-23.7-120</f>
        <v>3811.0000000000005</v>
      </c>
      <c r="H667" s="37">
        <f>4340.3-307+307</f>
        <v>4340.3</v>
      </c>
      <c r="I667" s="37">
        <f>4340.3-307+307</f>
        <v>4340.3</v>
      </c>
    </row>
    <row r="668" spans="1:9" s="44" customFormat="1" ht="60.75" customHeight="1" x14ac:dyDescent="0.25">
      <c r="A668" s="38" t="s">
        <v>589</v>
      </c>
      <c r="B668" s="35" t="s">
        <v>563</v>
      </c>
      <c r="C668" s="35" t="s">
        <v>459</v>
      </c>
      <c r="D668" s="35" t="s">
        <v>98</v>
      </c>
      <c r="E668" s="35" t="s">
        <v>588</v>
      </c>
      <c r="F668" s="35" t="s">
        <v>101</v>
      </c>
      <c r="G668" s="37">
        <f>G669</f>
        <v>102.3</v>
      </c>
      <c r="H668" s="37">
        <f t="shared" ref="H668:I668" si="117">H669</f>
        <v>0</v>
      </c>
      <c r="I668" s="37">
        <f t="shared" si="117"/>
        <v>0</v>
      </c>
    </row>
    <row r="669" spans="1:9" s="44" customFormat="1" ht="69.75" customHeight="1" x14ac:dyDescent="0.25">
      <c r="A669" s="38" t="s">
        <v>110</v>
      </c>
      <c r="B669" s="35" t="s">
        <v>563</v>
      </c>
      <c r="C669" s="35" t="s">
        <v>459</v>
      </c>
      <c r="D669" s="35" t="s">
        <v>98</v>
      </c>
      <c r="E669" s="35" t="s">
        <v>588</v>
      </c>
      <c r="F669" s="35" t="s">
        <v>111</v>
      </c>
      <c r="G669" s="37">
        <f>G670</f>
        <v>102.3</v>
      </c>
      <c r="H669" s="37">
        <f t="shared" ref="H669:I669" si="118">H670</f>
        <v>0</v>
      </c>
      <c r="I669" s="37">
        <f t="shared" si="118"/>
        <v>0</v>
      </c>
    </row>
    <row r="670" spans="1:9" s="44" customFormat="1" ht="22.5" customHeight="1" x14ac:dyDescent="0.25">
      <c r="A670" s="38" t="s">
        <v>239</v>
      </c>
      <c r="B670" s="35" t="s">
        <v>563</v>
      </c>
      <c r="C670" s="35" t="s">
        <v>459</v>
      </c>
      <c r="D670" s="35" t="s">
        <v>98</v>
      </c>
      <c r="E670" s="35" t="s">
        <v>588</v>
      </c>
      <c r="F670" s="35" t="s">
        <v>240</v>
      </c>
      <c r="G670" s="37">
        <f>78.6+23.7</f>
        <v>102.3</v>
      </c>
      <c r="H670" s="37">
        <v>0</v>
      </c>
      <c r="I670" s="37">
        <v>0</v>
      </c>
    </row>
    <row r="671" spans="1:9" s="44" customFormat="1" ht="30" customHeight="1" x14ac:dyDescent="0.25">
      <c r="A671" s="38" t="s">
        <v>120</v>
      </c>
      <c r="B671" s="35" t="s">
        <v>563</v>
      </c>
      <c r="C671" s="35" t="s">
        <v>459</v>
      </c>
      <c r="D671" s="35" t="s">
        <v>98</v>
      </c>
      <c r="E671" s="35" t="s">
        <v>473</v>
      </c>
      <c r="F671" s="35" t="s">
        <v>121</v>
      </c>
      <c r="G671" s="37">
        <f>G672</f>
        <v>411.7</v>
      </c>
      <c r="H671" s="37">
        <f>H672</f>
        <v>188.7</v>
      </c>
      <c r="I671" s="37">
        <f>I672</f>
        <v>188.7</v>
      </c>
    </row>
    <row r="672" spans="1:9" s="44" customFormat="1" ht="26.25" x14ac:dyDescent="0.25">
      <c r="A672" s="38" t="s">
        <v>255</v>
      </c>
      <c r="B672" s="35" t="s">
        <v>563</v>
      </c>
      <c r="C672" s="35" t="s">
        <v>459</v>
      </c>
      <c r="D672" s="35" t="s">
        <v>98</v>
      </c>
      <c r="E672" s="35" t="s">
        <v>473</v>
      </c>
      <c r="F672" s="35" t="s">
        <v>123</v>
      </c>
      <c r="G672" s="37">
        <f>555-161.7+14+4.4</f>
        <v>411.7</v>
      </c>
      <c r="H672" s="37">
        <f>555-366.3</f>
        <v>188.7</v>
      </c>
      <c r="I672" s="37">
        <f>555-366.3</f>
        <v>188.7</v>
      </c>
    </row>
    <row r="673" spans="1:9" s="44" customFormat="1" ht="26.25" x14ac:dyDescent="0.25">
      <c r="A673" s="38" t="s">
        <v>474</v>
      </c>
      <c r="B673" s="35" t="s">
        <v>563</v>
      </c>
      <c r="C673" s="35" t="s">
        <v>459</v>
      </c>
      <c r="D673" s="35" t="s">
        <v>98</v>
      </c>
      <c r="E673" s="35" t="s">
        <v>475</v>
      </c>
      <c r="F673" s="35" t="s">
        <v>101</v>
      </c>
      <c r="G673" s="37">
        <f t="shared" ref="G673:I674" si="119">G674</f>
        <v>307</v>
      </c>
      <c r="H673" s="37">
        <f t="shared" si="119"/>
        <v>0</v>
      </c>
      <c r="I673" s="37">
        <f t="shared" si="119"/>
        <v>0</v>
      </c>
    </row>
    <row r="674" spans="1:9" s="44" customFormat="1" ht="74.25" customHeight="1" x14ac:dyDescent="0.25">
      <c r="A674" s="38" t="s">
        <v>110</v>
      </c>
      <c r="B674" s="35" t="s">
        <v>563</v>
      </c>
      <c r="C674" s="35" t="s">
        <v>459</v>
      </c>
      <c r="D674" s="35" t="s">
        <v>98</v>
      </c>
      <c r="E674" s="35" t="s">
        <v>475</v>
      </c>
      <c r="F674" s="35" t="s">
        <v>111</v>
      </c>
      <c r="G674" s="37">
        <f t="shared" si="119"/>
        <v>307</v>
      </c>
      <c r="H674" s="37">
        <f t="shared" si="119"/>
        <v>0</v>
      </c>
      <c r="I674" s="37">
        <f t="shared" si="119"/>
        <v>0</v>
      </c>
    </row>
    <row r="675" spans="1:9" s="44" customFormat="1" ht="15" x14ac:dyDescent="0.25">
      <c r="A675" s="38" t="s">
        <v>239</v>
      </c>
      <c r="B675" s="35" t="s">
        <v>563</v>
      </c>
      <c r="C675" s="35" t="s">
        <v>459</v>
      </c>
      <c r="D675" s="35" t="s">
        <v>98</v>
      </c>
      <c r="E675" s="35" t="s">
        <v>475</v>
      </c>
      <c r="F675" s="35" t="s">
        <v>240</v>
      </c>
      <c r="G675" s="37">
        <v>307</v>
      </c>
      <c r="H675" s="37">
        <v>0</v>
      </c>
      <c r="I675" s="37">
        <v>0</v>
      </c>
    </row>
    <row r="676" spans="1:9" s="44" customFormat="1" ht="55.5" customHeight="1" x14ac:dyDescent="0.25">
      <c r="A676" s="38" t="s">
        <v>235</v>
      </c>
      <c r="B676" s="35" t="s">
        <v>563</v>
      </c>
      <c r="C676" s="35" t="s">
        <v>459</v>
      </c>
      <c r="D676" s="35" t="s">
        <v>98</v>
      </c>
      <c r="E676" s="35" t="s">
        <v>476</v>
      </c>
      <c r="F676" s="35" t="s">
        <v>101</v>
      </c>
      <c r="G676" s="37">
        <f t="shared" ref="G676:I677" si="120">G677</f>
        <v>239</v>
      </c>
      <c r="H676" s="37">
        <f t="shared" si="120"/>
        <v>356.2</v>
      </c>
      <c r="I676" s="37">
        <f t="shared" si="120"/>
        <v>356.2</v>
      </c>
    </row>
    <row r="677" spans="1:9" s="44" customFormat="1" ht="15" x14ac:dyDescent="0.25">
      <c r="A677" s="38" t="s">
        <v>124</v>
      </c>
      <c r="B677" s="35" t="s">
        <v>563</v>
      </c>
      <c r="C677" s="35" t="s">
        <v>459</v>
      </c>
      <c r="D677" s="35" t="s">
        <v>98</v>
      </c>
      <c r="E677" s="35" t="s">
        <v>476</v>
      </c>
      <c r="F677" s="35" t="s">
        <v>125</v>
      </c>
      <c r="G677" s="37">
        <f t="shared" si="120"/>
        <v>239</v>
      </c>
      <c r="H677" s="37">
        <f t="shared" si="120"/>
        <v>356.2</v>
      </c>
      <c r="I677" s="37">
        <f t="shared" si="120"/>
        <v>356.2</v>
      </c>
    </row>
    <row r="678" spans="1:9" s="44" customFormat="1" ht="15" x14ac:dyDescent="0.25">
      <c r="A678" s="38" t="s">
        <v>126</v>
      </c>
      <c r="B678" s="35" t="s">
        <v>563</v>
      </c>
      <c r="C678" s="35" t="s">
        <v>459</v>
      </c>
      <c r="D678" s="35" t="s">
        <v>98</v>
      </c>
      <c r="E678" s="35" t="s">
        <v>476</v>
      </c>
      <c r="F678" s="35" t="s">
        <v>127</v>
      </c>
      <c r="G678" s="37">
        <f>356.2-117.2</f>
        <v>239</v>
      </c>
      <c r="H678" s="37">
        <v>356.2</v>
      </c>
      <c r="I678" s="37">
        <v>356.2</v>
      </c>
    </row>
    <row r="679" spans="1:9" s="44" customFormat="1" ht="26.25" x14ac:dyDescent="0.25">
      <c r="A679" s="38" t="s">
        <v>662</v>
      </c>
      <c r="B679" s="35" t="s">
        <v>563</v>
      </c>
      <c r="C679" s="35" t="s">
        <v>459</v>
      </c>
      <c r="D679" s="35" t="s">
        <v>98</v>
      </c>
      <c r="E679" s="35" t="s">
        <v>661</v>
      </c>
      <c r="F679" s="35" t="s">
        <v>101</v>
      </c>
      <c r="G679" s="37">
        <f>G680</f>
        <v>50</v>
      </c>
      <c r="H679" s="37">
        <v>0</v>
      </c>
      <c r="I679" s="37">
        <v>0</v>
      </c>
    </row>
    <row r="680" spans="1:9" s="44" customFormat="1" ht="26.25" x14ac:dyDescent="0.25">
      <c r="A680" s="38" t="s">
        <v>120</v>
      </c>
      <c r="B680" s="35" t="s">
        <v>563</v>
      </c>
      <c r="C680" s="35" t="s">
        <v>459</v>
      </c>
      <c r="D680" s="35" t="s">
        <v>98</v>
      </c>
      <c r="E680" s="35" t="s">
        <v>661</v>
      </c>
      <c r="F680" s="35" t="s">
        <v>121</v>
      </c>
      <c r="G680" s="37">
        <f>G681</f>
        <v>50</v>
      </c>
      <c r="H680" s="37">
        <v>0</v>
      </c>
      <c r="I680" s="37">
        <v>0</v>
      </c>
    </row>
    <row r="681" spans="1:9" s="44" customFormat="1" ht="26.25" x14ac:dyDescent="0.25">
      <c r="A681" s="38" t="s">
        <v>255</v>
      </c>
      <c r="B681" s="35" t="s">
        <v>563</v>
      </c>
      <c r="C681" s="35" t="s">
        <v>459</v>
      </c>
      <c r="D681" s="35" t="s">
        <v>98</v>
      </c>
      <c r="E681" s="35" t="s">
        <v>661</v>
      </c>
      <c r="F681" s="35" t="s">
        <v>123</v>
      </c>
      <c r="G681" s="37">
        <v>50</v>
      </c>
      <c r="H681" s="37">
        <v>0</v>
      </c>
      <c r="I681" s="37">
        <v>0</v>
      </c>
    </row>
    <row r="682" spans="1:9" s="44" customFormat="1" ht="39" x14ac:dyDescent="0.25">
      <c r="A682" s="38" t="s">
        <v>669</v>
      </c>
      <c r="B682" s="35" t="s">
        <v>563</v>
      </c>
      <c r="C682" s="35" t="s">
        <v>459</v>
      </c>
      <c r="D682" s="35" t="s">
        <v>98</v>
      </c>
      <c r="E682" s="35" t="s">
        <v>671</v>
      </c>
      <c r="F682" s="35" t="s">
        <v>101</v>
      </c>
      <c r="G682" s="37">
        <f>G683+G685</f>
        <v>665.4</v>
      </c>
      <c r="H682" s="37">
        <v>0</v>
      </c>
      <c r="I682" s="37">
        <v>0</v>
      </c>
    </row>
    <row r="683" spans="1:9" s="44" customFormat="1" ht="26.25" x14ac:dyDescent="0.25">
      <c r="A683" s="38" t="s">
        <v>120</v>
      </c>
      <c r="B683" s="35" t="s">
        <v>563</v>
      </c>
      <c r="C683" s="35" t="s">
        <v>459</v>
      </c>
      <c r="D683" s="35" t="s">
        <v>98</v>
      </c>
      <c r="E683" s="35" t="s">
        <v>671</v>
      </c>
      <c r="F683" s="35" t="s">
        <v>121</v>
      </c>
      <c r="G683" s="37">
        <f>G684</f>
        <v>436</v>
      </c>
      <c r="H683" s="37">
        <v>0</v>
      </c>
      <c r="I683" s="37">
        <v>0</v>
      </c>
    </row>
    <row r="684" spans="1:9" s="44" customFormat="1" ht="26.25" x14ac:dyDescent="0.25">
      <c r="A684" s="38" t="s">
        <v>255</v>
      </c>
      <c r="B684" s="35" t="s">
        <v>563</v>
      </c>
      <c r="C684" s="35" t="s">
        <v>459</v>
      </c>
      <c r="D684" s="35" t="s">
        <v>98</v>
      </c>
      <c r="E684" s="35" t="s">
        <v>671</v>
      </c>
      <c r="F684" s="35" t="s">
        <v>123</v>
      </c>
      <c r="G684" s="37">
        <v>436</v>
      </c>
      <c r="H684" s="37">
        <v>0</v>
      </c>
      <c r="I684" s="37">
        <v>0</v>
      </c>
    </row>
    <row r="685" spans="1:9" s="44" customFormat="1" ht="15" x14ac:dyDescent="0.25">
      <c r="A685" s="38" t="s">
        <v>124</v>
      </c>
      <c r="B685" s="35" t="s">
        <v>563</v>
      </c>
      <c r="C685" s="35" t="s">
        <v>459</v>
      </c>
      <c r="D685" s="35" t="s">
        <v>98</v>
      </c>
      <c r="E685" s="35" t="s">
        <v>671</v>
      </c>
      <c r="F685" s="35" t="s">
        <v>125</v>
      </c>
      <c r="G685" s="37">
        <f>G686</f>
        <v>229.4</v>
      </c>
      <c r="H685" s="37">
        <v>0</v>
      </c>
      <c r="I685" s="37">
        <v>0</v>
      </c>
    </row>
    <row r="686" spans="1:9" s="44" customFormat="1" ht="15" x14ac:dyDescent="0.25">
      <c r="A686" s="38" t="s">
        <v>126</v>
      </c>
      <c r="B686" s="35" t="s">
        <v>563</v>
      </c>
      <c r="C686" s="35" t="s">
        <v>459</v>
      </c>
      <c r="D686" s="35" t="s">
        <v>98</v>
      </c>
      <c r="E686" s="35" t="s">
        <v>671</v>
      </c>
      <c r="F686" s="35" t="s">
        <v>127</v>
      </c>
      <c r="G686" s="37">
        <v>229.4</v>
      </c>
      <c r="H686" s="37">
        <v>0</v>
      </c>
      <c r="I686" s="37">
        <v>0</v>
      </c>
    </row>
    <row r="687" spans="1:9" s="44" customFormat="1" ht="39" customHeight="1" x14ac:dyDescent="0.25">
      <c r="A687" s="38" t="s">
        <v>477</v>
      </c>
      <c r="B687" s="35" t="s">
        <v>563</v>
      </c>
      <c r="C687" s="35" t="s">
        <v>459</v>
      </c>
      <c r="D687" s="35" t="s">
        <v>98</v>
      </c>
      <c r="E687" s="35" t="s">
        <v>478</v>
      </c>
      <c r="F687" s="35" t="s">
        <v>101</v>
      </c>
      <c r="G687" s="37">
        <f>G688</f>
        <v>686.2</v>
      </c>
      <c r="H687" s="37">
        <f t="shared" ref="H687:I689" si="121">H688</f>
        <v>398.4</v>
      </c>
      <c r="I687" s="37">
        <f t="shared" si="121"/>
        <v>398.4</v>
      </c>
    </row>
    <row r="688" spans="1:9" s="44" customFormat="1" ht="26.25" x14ac:dyDescent="0.25">
      <c r="A688" s="38" t="s">
        <v>237</v>
      </c>
      <c r="B688" s="35" t="s">
        <v>563</v>
      </c>
      <c r="C688" s="35" t="s">
        <v>459</v>
      </c>
      <c r="D688" s="35" t="s">
        <v>98</v>
      </c>
      <c r="E688" s="35" t="s">
        <v>479</v>
      </c>
      <c r="F688" s="35" t="s">
        <v>101</v>
      </c>
      <c r="G688" s="37">
        <f>G689</f>
        <v>686.2</v>
      </c>
      <c r="H688" s="37">
        <f t="shared" si="121"/>
        <v>398.4</v>
      </c>
      <c r="I688" s="37">
        <f t="shared" si="121"/>
        <v>398.4</v>
      </c>
    </row>
    <row r="689" spans="1:250" s="40" customFormat="1" ht="26.25" x14ac:dyDescent="0.25">
      <c r="A689" s="38" t="s">
        <v>120</v>
      </c>
      <c r="B689" s="35" t="s">
        <v>563</v>
      </c>
      <c r="C689" s="35" t="s">
        <v>459</v>
      </c>
      <c r="D689" s="35" t="s">
        <v>98</v>
      </c>
      <c r="E689" s="35" t="s">
        <v>479</v>
      </c>
      <c r="F689" s="35" t="s">
        <v>121</v>
      </c>
      <c r="G689" s="37">
        <f>G690</f>
        <v>686.2</v>
      </c>
      <c r="H689" s="37">
        <f t="shared" si="121"/>
        <v>398.4</v>
      </c>
      <c r="I689" s="37">
        <f t="shared" si="121"/>
        <v>398.4</v>
      </c>
    </row>
    <row r="690" spans="1:250" s="40" customFormat="1" ht="26.25" x14ac:dyDescent="0.25">
      <c r="A690" s="38" t="s">
        <v>255</v>
      </c>
      <c r="B690" s="35" t="s">
        <v>563</v>
      </c>
      <c r="C690" s="35" t="s">
        <v>459</v>
      </c>
      <c r="D690" s="35" t="s">
        <v>98</v>
      </c>
      <c r="E690" s="35" t="s">
        <v>479</v>
      </c>
      <c r="F690" s="35" t="s">
        <v>123</v>
      </c>
      <c r="G690" s="37">
        <f>398.4+100-14+201.8</f>
        <v>686.2</v>
      </c>
      <c r="H690" s="37">
        <v>398.4</v>
      </c>
      <c r="I690" s="37">
        <v>398.4</v>
      </c>
    </row>
    <row r="691" spans="1:250" s="40" customFormat="1" ht="57" customHeight="1" x14ac:dyDescent="0.25">
      <c r="A691" s="38" t="s">
        <v>203</v>
      </c>
      <c r="B691" s="35" t="s">
        <v>563</v>
      </c>
      <c r="C691" s="35" t="s">
        <v>459</v>
      </c>
      <c r="D691" s="35" t="s">
        <v>98</v>
      </c>
      <c r="E691" s="35" t="s">
        <v>204</v>
      </c>
      <c r="F691" s="35" t="s">
        <v>101</v>
      </c>
      <c r="G691" s="37">
        <f>G692</f>
        <v>197.2</v>
      </c>
      <c r="H691" s="37">
        <f t="shared" ref="H691:I695" si="122">H692</f>
        <v>77.2</v>
      </c>
      <c r="I691" s="37">
        <f t="shared" si="122"/>
        <v>77.2</v>
      </c>
    </row>
    <row r="692" spans="1:250" s="40" customFormat="1" ht="43.5" customHeight="1" x14ac:dyDescent="0.25">
      <c r="A692" s="38" t="s">
        <v>205</v>
      </c>
      <c r="B692" s="35" t="s">
        <v>563</v>
      </c>
      <c r="C692" s="35" t="s">
        <v>459</v>
      </c>
      <c r="D692" s="35" t="s">
        <v>98</v>
      </c>
      <c r="E692" s="35" t="s">
        <v>206</v>
      </c>
      <c r="F692" s="35" t="s">
        <v>101</v>
      </c>
      <c r="G692" s="37">
        <f>G693</f>
        <v>197.2</v>
      </c>
      <c r="H692" s="37">
        <f t="shared" si="122"/>
        <v>77.2</v>
      </c>
      <c r="I692" s="37">
        <f t="shared" si="122"/>
        <v>77.2</v>
      </c>
    </row>
    <row r="693" spans="1:250" s="40" customFormat="1" ht="42.75" customHeight="1" x14ac:dyDescent="0.25">
      <c r="A693" s="38" t="s">
        <v>207</v>
      </c>
      <c r="B693" s="35" t="s">
        <v>563</v>
      </c>
      <c r="C693" s="35" t="s">
        <v>459</v>
      </c>
      <c r="D693" s="35" t="s">
        <v>98</v>
      </c>
      <c r="E693" s="35" t="s">
        <v>208</v>
      </c>
      <c r="F693" s="35" t="s">
        <v>101</v>
      </c>
      <c r="G693" s="37">
        <f>G694</f>
        <v>197.2</v>
      </c>
      <c r="H693" s="37">
        <f t="shared" si="122"/>
        <v>77.2</v>
      </c>
      <c r="I693" s="37">
        <f t="shared" si="122"/>
        <v>77.2</v>
      </c>
    </row>
    <row r="694" spans="1:250" s="40" customFormat="1" ht="21.75" customHeight="1" x14ac:dyDescent="0.25">
      <c r="A694" s="38" t="s">
        <v>179</v>
      </c>
      <c r="B694" s="35" t="s">
        <v>563</v>
      </c>
      <c r="C694" s="35" t="s">
        <v>459</v>
      </c>
      <c r="D694" s="35" t="s">
        <v>98</v>
      </c>
      <c r="E694" s="35" t="s">
        <v>209</v>
      </c>
      <c r="F694" s="35" t="s">
        <v>101</v>
      </c>
      <c r="G694" s="37">
        <f>G695</f>
        <v>197.2</v>
      </c>
      <c r="H694" s="37">
        <f t="shared" si="122"/>
        <v>77.2</v>
      </c>
      <c r="I694" s="37">
        <f t="shared" si="122"/>
        <v>77.2</v>
      </c>
    </row>
    <row r="695" spans="1:250" s="40" customFormat="1" ht="30.75" customHeight="1" x14ac:dyDescent="0.25">
      <c r="A695" s="38" t="s">
        <v>120</v>
      </c>
      <c r="B695" s="35" t="s">
        <v>563</v>
      </c>
      <c r="C695" s="35" t="s">
        <v>459</v>
      </c>
      <c r="D695" s="35" t="s">
        <v>98</v>
      </c>
      <c r="E695" s="35" t="s">
        <v>209</v>
      </c>
      <c r="F695" s="35" t="s">
        <v>121</v>
      </c>
      <c r="G695" s="37">
        <f>G696</f>
        <v>197.2</v>
      </c>
      <c r="H695" s="37">
        <f t="shared" si="122"/>
        <v>77.2</v>
      </c>
      <c r="I695" s="37">
        <f t="shared" si="122"/>
        <v>77.2</v>
      </c>
    </row>
    <row r="696" spans="1:250" s="40" customFormat="1" ht="32.25" customHeight="1" x14ac:dyDescent="0.25">
      <c r="A696" s="38" t="s">
        <v>122</v>
      </c>
      <c r="B696" s="35" t="s">
        <v>563</v>
      </c>
      <c r="C696" s="35" t="s">
        <v>459</v>
      </c>
      <c r="D696" s="35" t="s">
        <v>98</v>
      </c>
      <c r="E696" s="35" t="s">
        <v>209</v>
      </c>
      <c r="F696" s="35" t="s">
        <v>123</v>
      </c>
      <c r="G696" s="37">
        <f>77.2+120</f>
        <v>197.2</v>
      </c>
      <c r="H696" s="37">
        <v>77.2</v>
      </c>
      <c r="I696" s="37">
        <v>77.2</v>
      </c>
    </row>
    <row r="697" spans="1:250" s="65" customFormat="1" ht="30" customHeight="1" x14ac:dyDescent="0.25">
      <c r="A697" s="38" t="s">
        <v>175</v>
      </c>
      <c r="B697" s="35" t="s">
        <v>563</v>
      </c>
      <c r="C697" s="35" t="s">
        <v>459</v>
      </c>
      <c r="D697" s="35" t="s">
        <v>98</v>
      </c>
      <c r="E697" s="35" t="s">
        <v>176</v>
      </c>
      <c r="F697" s="35" t="s">
        <v>101</v>
      </c>
      <c r="G697" s="37">
        <f>G698</f>
        <v>5.9</v>
      </c>
      <c r="H697" s="37">
        <f t="shared" ref="H697:I700" si="123">H698</f>
        <v>5.9</v>
      </c>
      <c r="I697" s="37">
        <f t="shared" si="123"/>
        <v>5.9</v>
      </c>
    </row>
    <row r="698" spans="1:250" s="65" customFormat="1" ht="50.25" customHeight="1" x14ac:dyDescent="0.25">
      <c r="A698" s="38" t="s">
        <v>461</v>
      </c>
      <c r="B698" s="35" t="s">
        <v>563</v>
      </c>
      <c r="C698" s="35" t="s">
        <v>459</v>
      </c>
      <c r="D698" s="35" t="s">
        <v>98</v>
      </c>
      <c r="E698" s="35" t="s">
        <v>462</v>
      </c>
      <c r="F698" s="35" t="s">
        <v>101</v>
      </c>
      <c r="G698" s="37">
        <f>G699</f>
        <v>5.9</v>
      </c>
      <c r="H698" s="37">
        <f t="shared" si="123"/>
        <v>5.9</v>
      </c>
      <c r="I698" s="37">
        <f t="shared" si="123"/>
        <v>5.9</v>
      </c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  <c r="AA698" s="66"/>
      <c r="AB698" s="66"/>
      <c r="AC698" s="66"/>
      <c r="AD698" s="66"/>
      <c r="AE698" s="66"/>
      <c r="AF698" s="66"/>
      <c r="AG698" s="66"/>
      <c r="AH698" s="66"/>
      <c r="AI698" s="66"/>
      <c r="AJ698" s="66"/>
      <c r="AK698" s="66"/>
      <c r="AL698" s="66"/>
      <c r="AM698" s="66"/>
      <c r="AN698" s="66"/>
      <c r="AO698" s="66"/>
      <c r="AP698" s="66"/>
      <c r="AQ698" s="66"/>
      <c r="AR698" s="66"/>
      <c r="AS698" s="66"/>
      <c r="AT698" s="66"/>
      <c r="AU698" s="66"/>
      <c r="AV698" s="66"/>
      <c r="AW698" s="66"/>
      <c r="AX698" s="66"/>
      <c r="AY698" s="66"/>
      <c r="AZ698" s="66"/>
      <c r="BA698" s="66"/>
      <c r="BB698" s="66"/>
      <c r="BC698" s="66"/>
      <c r="BD698" s="66"/>
      <c r="BE698" s="66"/>
      <c r="BF698" s="66"/>
      <c r="BG698" s="66"/>
      <c r="BH698" s="66"/>
      <c r="BI698" s="66"/>
      <c r="BJ698" s="66"/>
      <c r="BK698" s="66"/>
      <c r="BL698" s="66"/>
      <c r="BM698" s="66"/>
      <c r="BN698" s="66"/>
      <c r="BO698" s="66"/>
      <c r="BP698" s="66"/>
      <c r="BQ698" s="66"/>
      <c r="BR698" s="66"/>
      <c r="BS698" s="66"/>
      <c r="BT698" s="66"/>
      <c r="BU698" s="66"/>
      <c r="BV698" s="66"/>
      <c r="BW698" s="66"/>
      <c r="BX698" s="66"/>
      <c r="BY698" s="66"/>
      <c r="BZ698" s="66"/>
      <c r="CA698" s="66"/>
      <c r="CB698" s="66"/>
      <c r="CC698" s="66"/>
      <c r="CD698" s="66"/>
      <c r="CE698" s="66"/>
      <c r="CF698" s="66"/>
      <c r="CG698" s="66"/>
      <c r="CH698" s="66"/>
      <c r="CI698" s="66"/>
      <c r="CJ698" s="66"/>
      <c r="CK698" s="66"/>
      <c r="CL698" s="66"/>
      <c r="CM698" s="66"/>
      <c r="CN698" s="66"/>
      <c r="CO698" s="66"/>
      <c r="CP698" s="66"/>
      <c r="CQ698" s="66"/>
      <c r="CR698" s="66"/>
      <c r="CS698" s="66"/>
      <c r="CT698" s="66"/>
      <c r="CU698" s="66"/>
      <c r="CV698" s="66"/>
      <c r="CW698" s="66"/>
      <c r="CX698" s="66"/>
      <c r="CY698" s="66"/>
      <c r="CZ698" s="66"/>
      <c r="DA698" s="66"/>
      <c r="DB698" s="66"/>
      <c r="DC698" s="66"/>
      <c r="DD698" s="66"/>
      <c r="DE698" s="66"/>
      <c r="DF698" s="66"/>
      <c r="DG698" s="66"/>
      <c r="DH698" s="66"/>
      <c r="DI698" s="66"/>
      <c r="DJ698" s="66"/>
      <c r="DK698" s="66"/>
      <c r="DL698" s="66"/>
      <c r="DM698" s="66"/>
      <c r="DN698" s="66"/>
      <c r="DO698" s="66"/>
      <c r="DP698" s="66"/>
      <c r="DQ698" s="66"/>
      <c r="DR698" s="66"/>
      <c r="DS698" s="66"/>
      <c r="DT698" s="66"/>
      <c r="DU698" s="66"/>
      <c r="DV698" s="66"/>
      <c r="DW698" s="66"/>
      <c r="DX698" s="66"/>
      <c r="DY698" s="66"/>
      <c r="DZ698" s="66"/>
      <c r="EA698" s="66"/>
      <c r="EB698" s="66"/>
      <c r="EC698" s="66"/>
      <c r="ED698" s="66"/>
      <c r="EE698" s="66"/>
      <c r="EF698" s="66"/>
      <c r="EG698" s="66"/>
      <c r="EH698" s="66"/>
      <c r="EI698" s="66"/>
      <c r="EJ698" s="66"/>
      <c r="EK698" s="66"/>
      <c r="EL698" s="66"/>
      <c r="EM698" s="66"/>
      <c r="EN698" s="66"/>
      <c r="EO698" s="66"/>
      <c r="EP698" s="66"/>
      <c r="EQ698" s="66"/>
      <c r="ER698" s="66"/>
      <c r="ES698" s="66"/>
      <c r="ET698" s="66"/>
      <c r="EU698" s="66"/>
      <c r="EV698" s="66"/>
      <c r="EW698" s="66"/>
      <c r="EX698" s="66"/>
      <c r="EY698" s="66"/>
      <c r="EZ698" s="66"/>
      <c r="FA698" s="66"/>
      <c r="FB698" s="66"/>
      <c r="FC698" s="66"/>
      <c r="FD698" s="66"/>
      <c r="FE698" s="66"/>
      <c r="FF698" s="66"/>
      <c r="FG698" s="66"/>
      <c r="FH698" s="66"/>
      <c r="FI698" s="66"/>
      <c r="FJ698" s="66"/>
      <c r="FK698" s="66"/>
      <c r="FL698" s="66"/>
      <c r="FM698" s="66"/>
      <c r="FN698" s="66"/>
      <c r="FO698" s="66"/>
      <c r="FP698" s="66"/>
      <c r="FQ698" s="66"/>
      <c r="FR698" s="66"/>
      <c r="FS698" s="66"/>
      <c r="FT698" s="66"/>
      <c r="FU698" s="66"/>
      <c r="FV698" s="66"/>
      <c r="FW698" s="66"/>
      <c r="FX698" s="66"/>
      <c r="FY698" s="66"/>
      <c r="FZ698" s="66"/>
      <c r="GA698" s="66"/>
      <c r="GB698" s="66"/>
      <c r="GC698" s="66"/>
      <c r="GD698" s="66"/>
      <c r="GE698" s="66"/>
      <c r="GF698" s="66"/>
      <c r="GG698" s="66"/>
      <c r="GH698" s="66"/>
      <c r="GI698" s="66"/>
      <c r="GJ698" s="66"/>
      <c r="GK698" s="66"/>
      <c r="GL698" s="66"/>
      <c r="GM698" s="66"/>
      <c r="GN698" s="66"/>
      <c r="GO698" s="66"/>
      <c r="GP698" s="66"/>
      <c r="GQ698" s="66"/>
      <c r="GR698" s="66"/>
      <c r="GS698" s="66"/>
      <c r="GT698" s="66"/>
      <c r="GU698" s="66"/>
      <c r="GV698" s="66"/>
      <c r="GW698" s="66"/>
      <c r="GX698" s="66"/>
      <c r="GY698" s="66"/>
      <c r="GZ698" s="66"/>
      <c r="HA698" s="66"/>
      <c r="HB698" s="66"/>
      <c r="HC698" s="66"/>
      <c r="HD698" s="66"/>
      <c r="HE698" s="66"/>
      <c r="HF698" s="66"/>
      <c r="HG698" s="66"/>
      <c r="HH698" s="66"/>
      <c r="HI698" s="66"/>
      <c r="HJ698" s="66"/>
      <c r="HK698" s="66"/>
      <c r="HL698" s="66"/>
      <c r="HM698" s="66"/>
      <c r="HN698" s="66"/>
      <c r="HO698" s="66"/>
      <c r="HP698" s="66"/>
      <c r="HQ698" s="66"/>
      <c r="HR698" s="66"/>
      <c r="HS698" s="66"/>
      <c r="HT698" s="66"/>
      <c r="HU698" s="66"/>
      <c r="HV698" s="66"/>
      <c r="HW698" s="66"/>
      <c r="HX698" s="66"/>
      <c r="HY698" s="66"/>
      <c r="HZ698" s="66"/>
      <c r="IA698" s="66"/>
      <c r="IB698" s="66"/>
      <c r="IC698" s="66"/>
      <c r="ID698" s="66"/>
      <c r="IE698" s="66"/>
      <c r="IF698" s="66"/>
      <c r="IG698" s="66"/>
      <c r="IH698" s="66"/>
      <c r="II698" s="66"/>
      <c r="IJ698" s="66"/>
      <c r="IK698" s="66"/>
      <c r="IL698" s="66"/>
      <c r="IM698" s="66"/>
      <c r="IN698" s="66"/>
      <c r="IO698" s="66"/>
      <c r="IP698" s="66"/>
    </row>
    <row r="699" spans="1:250" s="65" customFormat="1" ht="28.5" customHeight="1" x14ac:dyDescent="0.25">
      <c r="A699" s="38" t="s">
        <v>179</v>
      </c>
      <c r="B699" s="35" t="s">
        <v>563</v>
      </c>
      <c r="C699" s="35" t="s">
        <v>459</v>
      </c>
      <c r="D699" s="35" t="s">
        <v>98</v>
      </c>
      <c r="E699" s="35" t="s">
        <v>463</v>
      </c>
      <c r="F699" s="35" t="s">
        <v>101</v>
      </c>
      <c r="G699" s="37">
        <f>G700</f>
        <v>5.9</v>
      </c>
      <c r="H699" s="37">
        <f t="shared" si="123"/>
        <v>5.9</v>
      </c>
      <c r="I699" s="37">
        <f t="shared" si="123"/>
        <v>5.9</v>
      </c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  <c r="AA699" s="66"/>
      <c r="AB699" s="66"/>
      <c r="AC699" s="66"/>
      <c r="AD699" s="66"/>
      <c r="AE699" s="66"/>
      <c r="AF699" s="66"/>
      <c r="AG699" s="66"/>
      <c r="AH699" s="66"/>
      <c r="AI699" s="66"/>
      <c r="AJ699" s="66"/>
      <c r="AK699" s="66"/>
      <c r="AL699" s="66"/>
      <c r="AM699" s="66"/>
      <c r="AN699" s="66"/>
      <c r="AO699" s="66"/>
      <c r="AP699" s="66"/>
      <c r="AQ699" s="66"/>
      <c r="AR699" s="66"/>
      <c r="AS699" s="66"/>
      <c r="AT699" s="66"/>
      <c r="AU699" s="66"/>
      <c r="AV699" s="66"/>
      <c r="AW699" s="66"/>
      <c r="AX699" s="66"/>
      <c r="AY699" s="66"/>
      <c r="AZ699" s="66"/>
      <c r="BA699" s="66"/>
      <c r="BB699" s="66"/>
      <c r="BC699" s="66"/>
      <c r="BD699" s="66"/>
      <c r="BE699" s="66"/>
      <c r="BF699" s="66"/>
      <c r="BG699" s="66"/>
      <c r="BH699" s="66"/>
      <c r="BI699" s="66"/>
      <c r="BJ699" s="66"/>
      <c r="BK699" s="66"/>
      <c r="BL699" s="66"/>
      <c r="BM699" s="66"/>
      <c r="BN699" s="66"/>
      <c r="BO699" s="66"/>
      <c r="BP699" s="66"/>
      <c r="BQ699" s="66"/>
      <c r="BR699" s="66"/>
      <c r="BS699" s="66"/>
      <c r="BT699" s="66"/>
      <c r="BU699" s="66"/>
      <c r="BV699" s="66"/>
      <c r="BW699" s="66"/>
      <c r="BX699" s="66"/>
      <c r="BY699" s="66"/>
      <c r="BZ699" s="66"/>
      <c r="CA699" s="66"/>
      <c r="CB699" s="66"/>
      <c r="CC699" s="66"/>
      <c r="CD699" s="66"/>
      <c r="CE699" s="66"/>
      <c r="CF699" s="66"/>
      <c r="CG699" s="66"/>
      <c r="CH699" s="66"/>
      <c r="CI699" s="66"/>
      <c r="CJ699" s="66"/>
      <c r="CK699" s="66"/>
      <c r="CL699" s="66"/>
      <c r="CM699" s="66"/>
      <c r="CN699" s="66"/>
      <c r="CO699" s="66"/>
      <c r="CP699" s="66"/>
      <c r="CQ699" s="66"/>
      <c r="CR699" s="66"/>
      <c r="CS699" s="66"/>
      <c r="CT699" s="66"/>
      <c r="CU699" s="66"/>
      <c r="CV699" s="66"/>
      <c r="CW699" s="66"/>
      <c r="CX699" s="66"/>
      <c r="CY699" s="66"/>
      <c r="CZ699" s="66"/>
      <c r="DA699" s="66"/>
      <c r="DB699" s="66"/>
      <c r="DC699" s="66"/>
      <c r="DD699" s="66"/>
      <c r="DE699" s="66"/>
      <c r="DF699" s="66"/>
      <c r="DG699" s="66"/>
      <c r="DH699" s="66"/>
      <c r="DI699" s="66"/>
      <c r="DJ699" s="66"/>
      <c r="DK699" s="66"/>
      <c r="DL699" s="66"/>
      <c r="DM699" s="66"/>
      <c r="DN699" s="66"/>
      <c r="DO699" s="66"/>
      <c r="DP699" s="66"/>
      <c r="DQ699" s="66"/>
      <c r="DR699" s="66"/>
      <c r="DS699" s="66"/>
      <c r="DT699" s="66"/>
      <c r="DU699" s="66"/>
      <c r="DV699" s="66"/>
      <c r="DW699" s="66"/>
      <c r="DX699" s="66"/>
      <c r="DY699" s="66"/>
      <c r="DZ699" s="66"/>
      <c r="EA699" s="66"/>
      <c r="EB699" s="66"/>
      <c r="EC699" s="66"/>
      <c r="ED699" s="66"/>
      <c r="EE699" s="66"/>
      <c r="EF699" s="66"/>
      <c r="EG699" s="66"/>
      <c r="EH699" s="66"/>
      <c r="EI699" s="66"/>
      <c r="EJ699" s="66"/>
      <c r="EK699" s="66"/>
      <c r="EL699" s="66"/>
      <c r="EM699" s="66"/>
      <c r="EN699" s="66"/>
      <c r="EO699" s="66"/>
      <c r="EP699" s="66"/>
      <c r="EQ699" s="66"/>
      <c r="ER699" s="66"/>
      <c r="ES699" s="66"/>
      <c r="ET699" s="66"/>
      <c r="EU699" s="66"/>
      <c r="EV699" s="66"/>
      <c r="EW699" s="66"/>
      <c r="EX699" s="66"/>
      <c r="EY699" s="66"/>
      <c r="EZ699" s="66"/>
      <c r="FA699" s="66"/>
      <c r="FB699" s="66"/>
      <c r="FC699" s="66"/>
      <c r="FD699" s="66"/>
      <c r="FE699" s="66"/>
      <c r="FF699" s="66"/>
      <c r="FG699" s="66"/>
      <c r="FH699" s="66"/>
      <c r="FI699" s="66"/>
      <c r="FJ699" s="66"/>
      <c r="FK699" s="66"/>
      <c r="FL699" s="66"/>
      <c r="FM699" s="66"/>
      <c r="FN699" s="66"/>
      <c r="FO699" s="66"/>
      <c r="FP699" s="66"/>
      <c r="FQ699" s="66"/>
      <c r="FR699" s="66"/>
      <c r="FS699" s="66"/>
      <c r="FT699" s="66"/>
      <c r="FU699" s="66"/>
      <c r="FV699" s="66"/>
      <c r="FW699" s="66"/>
      <c r="FX699" s="66"/>
      <c r="FY699" s="66"/>
      <c r="FZ699" s="66"/>
      <c r="GA699" s="66"/>
      <c r="GB699" s="66"/>
      <c r="GC699" s="66"/>
      <c r="GD699" s="66"/>
      <c r="GE699" s="66"/>
      <c r="GF699" s="66"/>
      <c r="GG699" s="66"/>
      <c r="GH699" s="66"/>
      <c r="GI699" s="66"/>
      <c r="GJ699" s="66"/>
      <c r="GK699" s="66"/>
      <c r="GL699" s="66"/>
      <c r="GM699" s="66"/>
      <c r="GN699" s="66"/>
      <c r="GO699" s="66"/>
      <c r="GP699" s="66"/>
      <c r="GQ699" s="66"/>
      <c r="GR699" s="66"/>
      <c r="GS699" s="66"/>
      <c r="GT699" s="66"/>
      <c r="GU699" s="66"/>
      <c r="GV699" s="66"/>
      <c r="GW699" s="66"/>
      <c r="GX699" s="66"/>
      <c r="GY699" s="66"/>
      <c r="GZ699" s="66"/>
      <c r="HA699" s="66"/>
      <c r="HB699" s="66"/>
      <c r="HC699" s="66"/>
      <c r="HD699" s="66"/>
      <c r="HE699" s="66"/>
      <c r="HF699" s="66"/>
      <c r="HG699" s="66"/>
      <c r="HH699" s="66"/>
      <c r="HI699" s="66"/>
      <c r="HJ699" s="66"/>
      <c r="HK699" s="66"/>
      <c r="HL699" s="66"/>
      <c r="HM699" s="66"/>
      <c r="HN699" s="66"/>
      <c r="HO699" s="66"/>
      <c r="HP699" s="66"/>
      <c r="HQ699" s="66"/>
      <c r="HR699" s="66"/>
      <c r="HS699" s="66"/>
      <c r="HT699" s="66"/>
      <c r="HU699" s="66"/>
      <c r="HV699" s="66"/>
      <c r="HW699" s="66"/>
      <c r="HX699" s="66"/>
      <c r="HY699" s="66"/>
      <c r="HZ699" s="66"/>
      <c r="IA699" s="66"/>
      <c r="IB699" s="66"/>
      <c r="IC699" s="66"/>
      <c r="ID699" s="66"/>
      <c r="IE699" s="66"/>
      <c r="IF699" s="66"/>
      <c r="IG699" s="66"/>
      <c r="IH699" s="66"/>
      <c r="II699" s="66"/>
      <c r="IJ699" s="66"/>
      <c r="IK699" s="66"/>
      <c r="IL699" s="66"/>
      <c r="IM699" s="66"/>
      <c r="IN699" s="66"/>
      <c r="IO699" s="66"/>
      <c r="IP699" s="66"/>
    </row>
    <row r="700" spans="1:250" s="65" customFormat="1" ht="37.5" customHeight="1" x14ac:dyDescent="0.25">
      <c r="A700" s="38" t="s">
        <v>120</v>
      </c>
      <c r="B700" s="35" t="s">
        <v>563</v>
      </c>
      <c r="C700" s="35" t="s">
        <v>459</v>
      </c>
      <c r="D700" s="35" t="s">
        <v>98</v>
      </c>
      <c r="E700" s="35" t="s">
        <v>463</v>
      </c>
      <c r="F700" s="35" t="s">
        <v>121</v>
      </c>
      <c r="G700" s="37">
        <f>G701</f>
        <v>5.9</v>
      </c>
      <c r="H700" s="37">
        <f t="shared" si="123"/>
        <v>5.9</v>
      </c>
      <c r="I700" s="37">
        <f t="shared" si="123"/>
        <v>5.9</v>
      </c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  <c r="AA700" s="66"/>
      <c r="AB700" s="66"/>
      <c r="AC700" s="66"/>
      <c r="AD700" s="66"/>
      <c r="AE700" s="66"/>
      <c r="AF700" s="66"/>
      <c r="AG700" s="66"/>
      <c r="AH700" s="66"/>
      <c r="AI700" s="66"/>
      <c r="AJ700" s="66"/>
      <c r="AK700" s="66"/>
      <c r="AL700" s="66"/>
      <c r="AM700" s="66"/>
      <c r="AN700" s="66"/>
      <c r="AO700" s="66"/>
      <c r="AP700" s="66"/>
      <c r="AQ700" s="66"/>
      <c r="AR700" s="66"/>
      <c r="AS700" s="66"/>
      <c r="AT700" s="66"/>
      <c r="AU700" s="66"/>
      <c r="AV700" s="66"/>
      <c r="AW700" s="66"/>
      <c r="AX700" s="66"/>
      <c r="AY700" s="66"/>
      <c r="AZ700" s="66"/>
      <c r="BA700" s="66"/>
      <c r="BB700" s="66"/>
      <c r="BC700" s="66"/>
      <c r="BD700" s="66"/>
      <c r="BE700" s="66"/>
      <c r="BF700" s="66"/>
      <c r="BG700" s="66"/>
      <c r="BH700" s="66"/>
      <c r="BI700" s="66"/>
      <c r="BJ700" s="66"/>
      <c r="BK700" s="66"/>
      <c r="BL700" s="66"/>
      <c r="BM700" s="66"/>
      <c r="BN700" s="66"/>
      <c r="BO700" s="66"/>
      <c r="BP700" s="66"/>
      <c r="BQ700" s="66"/>
      <c r="BR700" s="66"/>
      <c r="BS700" s="66"/>
      <c r="BT700" s="66"/>
      <c r="BU700" s="66"/>
      <c r="BV700" s="66"/>
      <c r="BW700" s="66"/>
      <c r="BX700" s="66"/>
      <c r="BY700" s="66"/>
      <c r="BZ700" s="66"/>
      <c r="CA700" s="66"/>
      <c r="CB700" s="66"/>
      <c r="CC700" s="66"/>
      <c r="CD700" s="66"/>
      <c r="CE700" s="66"/>
      <c r="CF700" s="66"/>
      <c r="CG700" s="66"/>
      <c r="CH700" s="66"/>
      <c r="CI700" s="66"/>
      <c r="CJ700" s="66"/>
      <c r="CK700" s="66"/>
      <c r="CL700" s="66"/>
      <c r="CM700" s="66"/>
      <c r="CN700" s="66"/>
      <c r="CO700" s="66"/>
      <c r="CP700" s="66"/>
      <c r="CQ700" s="66"/>
      <c r="CR700" s="66"/>
      <c r="CS700" s="66"/>
      <c r="CT700" s="66"/>
      <c r="CU700" s="66"/>
      <c r="CV700" s="66"/>
      <c r="CW700" s="66"/>
      <c r="CX700" s="66"/>
      <c r="CY700" s="66"/>
      <c r="CZ700" s="66"/>
      <c r="DA700" s="66"/>
      <c r="DB700" s="66"/>
      <c r="DC700" s="66"/>
      <c r="DD700" s="66"/>
      <c r="DE700" s="66"/>
      <c r="DF700" s="66"/>
      <c r="DG700" s="66"/>
      <c r="DH700" s="66"/>
      <c r="DI700" s="66"/>
      <c r="DJ700" s="66"/>
      <c r="DK700" s="66"/>
      <c r="DL700" s="66"/>
      <c r="DM700" s="66"/>
      <c r="DN700" s="66"/>
      <c r="DO700" s="66"/>
      <c r="DP700" s="66"/>
      <c r="DQ700" s="66"/>
      <c r="DR700" s="66"/>
      <c r="DS700" s="66"/>
      <c r="DT700" s="66"/>
      <c r="DU700" s="66"/>
      <c r="DV700" s="66"/>
      <c r="DW700" s="66"/>
      <c r="DX700" s="66"/>
      <c r="DY700" s="66"/>
      <c r="DZ700" s="66"/>
      <c r="EA700" s="66"/>
      <c r="EB700" s="66"/>
      <c r="EC700" s="66"/>
      <c r="ED700" s="66"/>
      <c r="EE700" s="66"/>
      <c r="EF700" s="66"/>
      <c r="EG700" s="66"/>
      <c r="EH700" s="66"/>
      <c r="EI700" s="66"/>
      <c r="EJ700" s="66"/>
      <c r="EK700" s="66"/>
      <c r="EL700" s="66"/>
      <c r="EM700" s="66"/>
      <c r="EN700" s="66"/>
      <c r="EO700" s="66"/>
      <c r="EP700" s="66"/>
      <c r="EQ700" s="66"/>
      <c r="ER700" s="66"/>
      <c r="ES700" s="66"/>
      <c r="ET700" s="66"/>
      <c r="EU700" s="66"/>
      <c r="EV700" s="66"/>
      <c r="EW700" s="66"/>
      <c r="EX700" s="66"/>
      <c r="EY700" s="66"/>
      <c r="EZ700" s="66"/>
      <c r="FA700" s="66"/>
      <c r="FB700" s="66"/>
      <c r="FC700" s="66"/>
      <c r="FD700" s="66"/>
      <c r="FE700" s="66"/>
      <c r="FF700" s="66"/>
      <c r="FG700" s="66"/>
      <c r="FH700" s="66"/>
      <c r="FI700" s="66"/>
      <c r="FJ700" s="66"/>
      <c r="FK700" s="66"/>
      <c r="FL700" s="66"/>
      <c r="FM700" s="66"/>
      <c r="FN700" s="66"/>
      <c r="FO700" s="66"/>
      <c r="FP700" s="66"/>
      <c r="FQ700" s="66"/>
      <c r="FR700" s="66"/>
      <c r="FS700" s="66"/>
      <c r="FT700" s="66"/>
      <c r="FU700" s="66"/>
      <c r="FV700" s="66"/>
      <c r="FW700" s="66"/>
      <c r="FX700" s="66"/>
      <c r="FY700" s="66"/>
      <c r="FZ700" s="66"/>
      <c r="GA700" s="66"/>
      <c r="GB700" s="66"/>
      <c r="GC700" s="66"/>
      <c r="GD700" s="66"/>
      <c r="GE700" s="66"/>
      <c r="GF700" s="66"/>
      <c r="GG700" s="66"/>
      <c r="GH700" s="66"/>
      <c r="GI700" s="66"/>
      <c r="GJ700" s="66"/>
      <c r="GK700" s="66"/>
      <c r="GL700" s="66"/>
      <c r="GM700" s="66"/>
      <c r="GN700" s="66"/>
      <c r="GO700" s="66"/>
      <c r="GP700" s="66"/>
      <c r="GQ700" s="66"/>
      <c r="GR700" s="66"/>
      <c r="GS700" s="66"/>
      <c r="GT700" s="66"/>
      <c r="GU700" s="66"/>
      <c r="GV700" s="66"/>
      <c r="GW700" s="66"/>
      <c r="GX700" s="66"/>
      <c r="GY700" s="66"/>
      <c r="GZ700" s="66"/>
      <c r="HA700" s="66"/>
      <c r="HB700" s="66"/>
      <c r="HC700" s="66"/>
      <c r="HD700" s="66"/>
      <c r="HE700" s="66"/>
      <c r="HF700" s="66"/>
      <c r="HG700" s="66"/>
      <c r="HH700" s="66"/>
      <c r="HI700" s="66"/>
      <c r="HJ700" s="66"/>
      <c r="HK700" s="66"/>
      <c r="HL700" s="66"/>
      <c r="HM700" s="66"/>
      <c r="HN700" s="66"/>
      <c r="HO700" s="66"/>
      <c r="HP700" s="66"/>
      <c r="HQ700" s="66"/>
      <c r="HR700" s="66"/>
      <c r="HS700" s="66"/>
      <c r="HT700" s="66"/>
      <c r="HU700" s="66"/>
      <c r="HV700" s="66"/>
      <c r="HW700" s="66"/>
      <c r="HX700" s="66"/>
      <c r="HY700" s="66"/>
      <c r="HZ700" s="66"/>
      <c r="IA700" s="66"/>
      <c r="IB700" s="66"/>
      <c r="IC700" s="66"/>
      <c r="ID700" s="66"/>
      <c r="IE700" s="66"/>
      <c r="IF700" s="66"/>
      <c r="IG700" s="66"/>
      <c r="IH700" s="66"/>
      <c r="II700" s="66"/>
      <c r="IJ700" s="66"/>
      <c r="IK700" s="66"/>
      <c r="IL700" s="66"/>
      <c r="IM700" s="66"/>
      <c r="IN700" s="66"/>
      <c r="IO700" s="66"/>
      <c r="IP700" s="66"/>
    </row>
    <row r="701" spans="1:250" s="65" customFormat="1" ht="24" customHeight="1" x14ac:dyDescent="0.25">
      <c r="A701" s="38" t="s">
        <v>122</v>
      </c>
      <c r="B701" s="35" t="s">
        <v>563</v>
      </c>
      <c r="C701" s="35" t="s">
        <v>459</v>
      </c>
      <c r="D701" s="35" t="s">
        <v>98</v>
      </c>
      <c r="E701" s="35" t="s">
        <v>463</v>
      </c>
      <c r="F701" s="35" t="s">
        <v>123</v>
      </c>
      <c r="G701" s="37">
        <f>5.9+5.9-5.9</f>
        <v>5.9</v>
      </c>
      <c r="H701" s="37">
        <f>5.9+5.9-5.9</f>
        <v>5.9</v>
      </c>
      <c r="I701" s="37">
        <f>5.9+5.9-5.9</f>
        <v>5.9</v>
      </c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  <c r="AA701" s="66"/>
      <c r="AB701" s="66"/>
      <c r="AC701" s="66"/>
      <c r="AD701" s="66"/>
      <c r="AE701" s="66"/>
      <c r="AF701" s="66"/>
      <c r="AG701" s="66"/>
      <c r="AH701" s="66"/>
      <c r="AI701" s="66"/>
      <c r="AJ701" s="66"/>
      <c r="AK701" s="66"/>
      <c r="AL701" s="66"/>
      <c r="AM701" s="66"/>
      <c r="AN701" s="66"/>
      <c r="AO701" s="66"/>
      <c r="AP701" s="66"/>
      <c r="AQ701" s="66"/>
      <c r="AR701" s="66"/>
      <c r="AS701" s="66"/>
      <c r="AT701" s="66"/>
      <c r="AU701" s="66"/>
      <c r="AV701" s="66"/>
      <c r="AW701" s="66"/>
      <c r="AX701" s="66"/>
      <c r="AY701" s="66"/>
      <c r="AZ701" s="66"/>
      <c r="BA701" s="66"/>
      <c r="BB701" s="66"/>
      <c r="BC701" s="66"/>
      <c r="BD701" s="66"/>
      <c r="BE701" s="66"/>
      <c r="BF701" s="66"/>
      <c r="BG701" s="66"/>
      <c r="BH701" s="66"/>
      <c r="BI701" s="66"/>
      <c r="BJ701" s="66"/>
      <c r="BK701" s="66"/>
      <c r="BL701" s="66"/>
      <c r="BM701" s="66"/>
      <c r="BN701" s="66"/>
      <c r="BO701" s="66"/>
      <c r="BP701" s="66"/>
      <c r="BQ701" s="66"/>
      <c r="BR701" s="66"/>
      <c r="BS701" s="66"/>
      <c r="BT701" s="66"/>
      <c r="BU701" s="66"/>
      <c r="BV701" s="66"/>
      <c r="BW701" s="66"/>
      <c r="BX701" s="66"/>
      <c r="BY701" s="66"/>
      <c r="BZ701" s="66"/>
      <c r="CA701" s="66"/>
      <c r="CB701" s="66"/>
      <c r="CC701" s="66"/>
      <c r="CD701" s="66"/>
      <c r="CE701" s="66"/>
      <c r="CF701" s="66"/>
      <c r="CG701" s="66"/>
      <c r="CH701" s="66"/>
      <c r="CI701" s="66"/>
      <c r="CJ701" s="66"/>
      <c r="CK701" s="66"/>
      <c r="CL701" s="66"/>
      <c r="CM701" s="66"/>
      <c r="CN701" s="66"/>
      <c r="CO701" s="66"/>
      <c r="CP701" s="66"/>
      <c r="CQ701" s="66"/>
      <c r="CR701" s="66"/>
      <c r="CS701" s="66"/>
      <c r="CT701" s="66"/>
      <c r="CU701" s="66"/>
      <c r="CV701" s="66"/>
      <c r="CW701" s="66"/>
      <c r="CX701" s="66"/>
      <c r="CY701" s="66"/>
      <c r="CZ701" s="66"/>
      <c r="DA701" s="66"/>
      <c r="DB701" s="66"/>
      <c r="DC701" s="66"/>
      <c r="DD701" s="66"/>
      <c r="DE701" s="66"/>
      <c r="DF701" s="66"/>
      <c r="DG701" s="66"/>
      <c r="DH701" s="66"/>
      <c r="DI701" s="66"/>
      <c r="DJ701" s="66"/>
      <c r="DK701" s="66"/>
      <c r="DL701" s="66"/>
      <c r="DM701" s="66"/>
      <c r="DN701" s="66"/>
      <c r="DO701" s="66"/>
      <c r="DP701" s="66"/>
      <c r="DQ701" s="66"/>
      <c r="DR701" s="66"/>
      <c r="DS701" s="66"/>
      <c r="DT701" s="66"/>
      <c r="DU701" s="66"/>
      <c r="DV701" s="66"/>
      <c r="DW701" s="66"/>
      <c r="DX701" s="66"/>
      <c r="DY701" s="66"/>
      <c r="DZ701" s="66"/>
      <c r="EA701" s="66"/>
      <c r="EB701" s="66"/>
      <c r="EC701" s="66"/>
      <c r="ED701" s="66"/>
      <c r="EE701" s="66"/>
      <c r="EF701" s="66"/>
      <c r="EG701" s="66"/>
      <c r="EH701" s="66"/>
      <c r="EI701" s="66"/>
      <c r="EJ701" s="66"/>
      <c r="EK701" s="66"/>
      <c r="EL701" s="66"/>
      <c r="EM701" s="66"/>
      <c r="EN701" s="66"/>
      <c r="EO701" s="66"/>
      <c r="EP701" s="66"/>
      <c r="EQ701" s="66"/>
      <c r="ER701" s="66"/>
      <c r="ES701" s="66"/>
      <c r="ET701" s="66"/>
      <c r="EU701" s="66"/>
      <c r="EV701" s="66"/>
      <c r="EW701" s="66"/>
      <c r="EX701" s="66"/>
      <c r="EY701" s="66"/>
      <c r="EZ701" s="66"/>
      <c r="FA701" s="66"/>
      <c r="FB701" s="66"/>
      <c r="FC701" s="66"/>
      <c r="FD701" s="66"/>
      <c r="FE701" s="66"/>
      <c r="FF701" s="66"/>
      <c r="FG701" s="66"/>
      <c r="FH701" s="66"/>
      <c r="FI701" s="66"/>
      <c r="FJ701" s="66"/>
      <c r="FK701" s="66"/>
      <c r="FL701" s="66"/>
      <c r="FM701" s="66"/>
      <c r="FN701" s="66"/>
      <c r="FO701" s="66"/>
      <c r="FP701" s="66"/>
      <c r="FQ701" s="66"/>
      <c r="FR701" s="66"/>
      <c r="FS701" s="66"/>
      <c r="FT701" s="66"/>
      <c r="FU701" s="66"/>
      <c r="FV701" s="66"/>
      <c r="FW701" s="66"/>
      <c r="FX701" s="66"/>
      <c r="FY701" s="66"/>
      <c r="FZ701" s="66"/>
      <c r="GA701" s="66"/>
      <c r="GB701" s="66"/>
      <c r="GC701" s="66"/>
      <c r="GD701" s="66"/>
      <c r="GE701" s="66"/>
      <c r="GF701" s="66"/>
      <c r="GG701" s="66"/>
      <c r="GH701" s="66"/>
      <c r="GI701" s="66"/>
      <c r="GJ701" s="66"/>
      <c r="GK701" s="66"/>
      <c r="GL701" s="66"/>
      <c r="GM701" s="66"/>
      <c r="GN701" s="66"/>
      <c r="GO701" s="66"/>
      <c r="GP701" s="66"/>
      <c r="GQ701" s="66"/>
      <c r="GR701" s="66"/>
      <c r="GS701" s="66"/>
      <c r="GT701" s="66"/>
      <c r="GU701" s="66"/>
      <c r="GV701" s="66"/>
      <c r="GW701" s="66"/>
      <c r="GX701" s="66"/>
      <c r="GY701" s="66"/>
      <c r="GZ701" s="66"/>
      <c r="HA701" s="66"/>
      <c r="HB701" s="66"/>
      <c r="HC701" s="66"/>
      <c r="HD701" s="66"/>
      <c r="HE701" s="66"/>
      <c r="HF701" s="66"/>
      <c r="HG701" s="66"/>
      <c r="HH701" s="66"/>
      <c r="HI701" s="66"/>
      <c r="HJ701" s="66"/>
      <c r="HK701" s="66"/>
      <c r="HL701" s="66"/>
      <c r="HM701" s="66"/>
      <c r="HN701" s="66"/>
      <c r="HO701" s="66"/>
      <c r="HP701" s="66"/>
      <c r="HQ701" s="66"/>
      <c r="HR701" s="66"/>
      <c r="HS701" s="66"/>
      <c r="HT701" s="66"/>
      <c r="HU701" s="66"/>
      <c r="HV701" s="66"/>
      <c r="HW701" s="66"/>
      <c r="HX701" s="66"/>
      <c r="HY701" s="66"/>
      <c r="HZ701" s="66"/>
      <c r="IA701" s="66"/>
      <c r="IB701" s="66"/>
      <c r="IC701" s="66"/>
      <c r="ID701" s="66"/>
      <c r="IE701" s="66"/>
      <c r="IF701" s="66"/>
      <c r="IG701" s="66"/>
      <c r="IH701" s="66"/>
      <c r="II701" s="66"/>
      <c r="IJ701" s="66"/>
      <c r="IK701" s="66"/>
      <c r="IL701" s="66"/>
      <c r="IM701" s="66"/>
      <c r="IN701" s="66"/>
      <c r="IO701" s="66"/>
      <c r="IP701" s="66"/>
    </row>
    <row r="702" spans="1:250" s="65" customFormat="1" ht="44.25" hidden="1" customHeight="1" x14ac:dyDescent="0.25">
      <c r="A702" s="38" t="s">
        <v>464</v>
      </c>
      <c r="B702" s="35" t="s">
        <v>563</v>
      </c>
      <c r="C702" s="35" t="s">
        <v>459</v>
      </c>
      <c r="D702" s="35" t="s">
        <v>98</v>
      </c>
      <c r="E702" s="35" t="s">
        <v>465</v>
      </c>
      <c r="F702" s="35" t="s">
        <v>101</v>
      </c>
      <c r="G702" s="37">
        <f>G703</f>
        <v>0</v>
      </c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  <c r="AA702" s="66"/>
      <c r="AB702" s="66"/>
      <c r="AC702" s="66"/>
      <c r="AD702" s="66"/>
      <c r="AE702" s="66"/>
      <c r="AF702" s="66"/>
      <c r="AG702" s="66"/>
      <c r="AH702" s="66"/>
      <c r="AI702" s="66"/>
      <c r="AJ702" s="66"/>
      <c r="AK702" s="66"/>
      <c r="AL702" s="66"/>
      <c r="AM702" s="66"/>
      <c r="AN702" s="66"/>
      <c r="AO702" s="66"/>
      <c r="AP702" s="66"/>
      <c r="AQ702" s="66"/>
      <c r="AR702" s="66"/>
      <c r="AS702" s="66"/>
      <c r="AT702" s="66"/>
      <c r="AU702" s="66"/>
      <c r="AV702" s="66"/>
      <c r="AW702" s="66"/>
      <c r="AX702" s="66"/>
      <c r="AY702" s="66"/>
      <c r="AZ702" s="66"/>
      <c r="BA702" s="66"/>
      <c r="BB702" s="66"/>
      <c r="BC702" s="66"/>
      <c r="BD702" s="66"/>
      <c r="BE702" s="66"/>
      <c r="BF702" s="66"/>
      <c r="BG702" s="66"/>
      <c r="BH702" s="66"/>
      <c r="BI702" s="66"/>
      <c r="BJ702" s="66"/>
      <c r="BK702" s="66"/>
      <c r="BL702" s="66"/>
      <c r="BM702" s="66"/>
      <c r="BN702" s="66"/>
      <c r="BO702" s="66"/>
      <c r="BP702" s="66"/>
      <c r="BQ702" s="66"/>
      <c r="BR702" s="66"/>
      <c r="BS702" s="66"/>
      <c r="BT702" s="66"/>
      <c r="BU702" s="66"/>
      <c r="BV702" s="66"/>
      <c r="BW702" s="66"/>
      <c r="BX702" s="66"/>
      <c r="BY702" s="66"/>
      <c r="BZ702" s="66"/>
      <c r="CA702" s="66"/>
      <c r="CB702" s="66"/>
      <c r="CC702" s="66"/>
      <c r="CD702" s="66"/>
      <c r="CE702" s="66"/>
      <c r="CF702" s="66"/>
      <c r="CG702" s="66"/>
      <c r="CH702" s="66"/>
      <c r="CI702" s="66"/>
      <c r="CJ702" s="66"/>
      <c r="CK702" s="66"/>
      <c r="CL702" s="66"/>
      <c r="CM702" s="66"/>
      <c r="CN702" s="66"/>
      <c r="CO702" s="66"/>
      <c r="CP702" s="66"/>
      <c r="CQ702" s="66"/>
      <c r="CR702" s="66"/>
      <c r="CS702" s="66"/>
      <c r="CT702" s="66"/>
      <c r="CU702" s="66"/>
      <c r="CV702" s="66"/>
      <c r="CW702" s="66"/>
      <c r="CX702" s="66"/>
      <c r="CY702" s="66"/>
      <c r="CZ702" s="66"/>
      <c r="DA702" s="66"/>
      <c r="DB702" s="66"/>
      <c r="DC702" s="66"/>
      <c r="DD702" s="66"/>
      <c r="DE702" s="66"/>
      <c r="DF702" s="66"/>
      <c r="DG702" s="66"/>
      <c r="DH702" s="66"/>
      <c r="DI702" s="66"/>
      <c r="DJ702" s="66"/>
      <c r="DK702" s="66"/>
      <c r="DL702" s="66"/>
      <c r="DM702" s="66"/>
      <c r="DN702" s="66"/>
      <c r="DO702" s="66"/>
      <c r="DP702" s="66"/>
      <c r="DQ702" s="66"/>
      <c r="DR702" s="66"/>
      <c r="DS702" s="66"/>
      <c r="DT702" s="66"/>
      <c r="DU702" s="66"/>
      <c r="DV702" s="66"/>
      <c r="DW702" s="66"/>
      <c r="DX702" s="66"/>
      <c r="DY702" s="66"/>
      <c r="DZ702" s="66"/>
      <c r="EA702" s="66"/>
      <c r="EB702" s="66"/>
      <c r="EC702" s="66"/>
      <c r="ED702" s="66"/>
      <c r="EE702" s="66"/>
      <c r="EF702" s="66"/>
      <c r="EG702" s="66"/>
      <c r="EH702" s="66"/>
      <c r="EI702" s="66"/>
      <c r="EJ702" s="66"/>
      <c r="EK702" s="66"/>
      <c r="EL702" s="66"/>
      <c r="EM702" s="66"/>
      <c r="EN702" s="66"/>
      <c r="EO702" s="66"/>
      <c r="EP702" s="66"/>
      <c r="EQ702" s="66"/>
      <c r="ER702" s="66"/>
      <c r="ES702" s="66"/>
      <c r="ET702" s="66"/>
      <c r="EU702" s="66"/>
      <c r="EV702" s="66"/>
      <c r="EW702" s="66"/>
      <c r="EX702" s="66"/>
      <c r="EY702" s="66"/>
      <c r="EZ702" s="66"/>
      <c r="FA702" s="66"/>
      <c r="FB702" s="66"/>
      <c r="FC702" s="66"/>
      <c r="FD702" s="66"/>
      <c r="FE702" s="66"/>
      <c r="FF702" s="66"/>
      <c r="FG702" s="66"/>
      <c r="FH702" s="66"/>
      <c r="FI702" s="66"/>
      <c r="FJ702" s="66"/>
      <c r="FK702" s="66"/>
      <c r="FL702" s="66"/>
      <c r="FM702" s="66"/>
      <c r="FN702" s="66"/>
      <c r="FO702" s="66"/>
      <c r="FP702" s="66"/>
      <c r="FQ702" s="66"/>
      <c r="FR702" s="66"/>
      <c r="FS702" s="66"/>
      <c r="FT702" s="66"/>
      <c r="FU702" s="66"/>
      <c r="FV702" s="66"/>
      <c r="FW702" s="66"/>
      <c r="FX702" s="66"/>
      <c r="FY702" s="66"/>
      <c r="FZ702" s="66"/>
      <c r="GA702" s="66"/>
      <c r="GB702" s="66"/>
      <c r="GC702" s="66"/>
      <c r="GD702" s="66"/>
      <c r="GE702" s="66"/>
      <c r="GF702" s="66"/>
      <c r="GG702" s="66"/>
      <c r="GH702" s="66"/>
      <c r="GI702" s="66"/>
      <c r="GJ702" s="66"/>
      <c r="GK702" s="66"/>
      <c r="GL702" s="66"/>
      <c r="GM702" s="66"/>
      <c r="GN702" s="66"/>
      <c r="GO702" s="66"/>
      <c r="GP702" s="66"/>
      <c r="GQ702" s="66"/>
      <c r="GR702" s="66"/>
      <c r="GS702" s="66"/>
      <c r="GT702" s="66"/>
      <c r="GU702" s="66"/>
      <c r="GV702" s="66"/>
      <c r="GW702" s="66"/>
      <c r="GX702" s="66"/>
      <c r="GY702" s="66"/>
      <c r="GZ702" s="66"/>
      <c r="HA702" s="66"/>
      <c r="HB702" s="66"/>
      <c r="HC702" s="66"/>
      <c r="HD702" s="66"/>
      <c r="HE702" s="66"/>
      <c r="HF702" s="66"/>
      <c r="HG702" s="66"/>
      <c r="HH702" s="66"/>
      <c r="HI702" s="66"/>
      <c r="HJ702" s="66"/>
      <c r="HK702" s="66"/>
      <c r="HL702" s="66"/>
      <c r="HM702" s="66"/>
      <c r="HN702" s="66"/>
      <c r="HO702" s="66"/>
      <c r="HP702" s="66"/>
      <c r="HQ702" s="66"/>
      <c r="HR702" s="66"/>
      <c r="HS702" s="66"/>
      <c r="HT702" s="66"/>
      <c r="HU702" s="66"/>
      <c r="HV702" s="66"/>
      <c r="HW702" s="66"/>
      <c r="HX702" s="66"/>
      <c r="HY702" s="66"/>
      <c r="HZ702" s="66"/>
      <c r="IA702" s="66"/>
      <c r="IB702" s="66"/>
      <c r="IC702" s="66"/>
      <c r="ID702" s="66"/>
      <c r="IE702" s="66"/>
      <c r="IF702" s="66"/>
      <c r="IG702" s="66"/>
      <c r="IH702" s="66"/>
      <c r="II702" s="66"/>
      <c r="IJ702" s="66"/>
      <c r="IK702" s="66"/>
      <c r="IL702" s="66"/>
      <c r="IM702" s="66"/>
      <c r="IN702" s="66"/>
      <c r="IO702" s="66"/>
      <c r="IP702" s="66"/>
    </row>
    <row r="703" spans="1:250" s="40" customFormat="1" ht="24.75" hidden="1" customHeight="1" x14ac:dyDescent="0.25">
      <c r="A703" s="38" t="s">
        <v>466</v>
      </c>
      <c r="B703" s="35" t="s">
        <v>563</v>
      </c>
      <c r="C703" s="35" t="s">
        <v>459</v>
      </c>
      <c r="D703" s="35" t="s">
        <v>98</v>
      </c>
      <c r="E703" s="35" t="s">
        <v>467</v>
      </c>
      <c r="F703" s="35" t="s">
        <v>101</v>
      </c>
      <c r="G703" s="37">
        <f>G704</f>
        <v>0</v>
      </c>
    </row>
    <row r="704" spans="1:250" s="40" customFormat="1" ht="16.5" hidden="1" customHeight="1" x14ac:dyDescent="0.25">
      <c r="A704" s="38" t="s">
        <v>179</v>
      </c>
      <c r="B704" s="35" t="s">
        <v>563</v>
      </c>
      <c r="C704" s="35" t="s">
        <v>459</v>
      </c>
      <c r="D704" s="35" t="s">
        <v>98</v>
      </c>
      <c r="E704" s="35" t="s">
        <v>468</v>
      </c>
      <c r="F704" s="35" t="s">
        <v>101</v>
      </c>
      <c r="G704" s="37">
        <f>G705</f>
        <v>0</v>
      </c>
    </row>
    <row r="705" spans="1:9" s="40" customFormat="1" ht="39" hidden="1" customHeight="1" x14ac:dyDescent="0.25">
      <c r="A705" s="38" t="s">
        <v>149</v>
      </c>
      <c r="B705" s="35" t="s">
        <v>563</v>
      </c>
      <c r="C705" s="35" t="s">
        <v>459</v>
      </c>
      <c r="D705" s="35" t="s">
        <v>98</v>
      </c>
      <c r="E705" s="35" t="s">
        <v>468</v>
      </c>
      <c r="F705" s="35" t="s">
        <v>121</v>
      </c>
      <c r="G705" s="37">
        <f>G706</f>
        <v>0</v>
      </c>
    </row>
    <row r="706" spans="1:9" s="40" customFormat="1" ht="4.5" hidden="1" customHeight="1" x14ac:dyDescent="0.25">
      <c r="A706" s="38" t="s">
        <v>122</v>
      </c>
      <c r="B706" s="35" t="s">
        <v>563</v>
      </c>
      <c r="C706" s="35" t="s">
        <v>459</v>
      </c>
      <c r="D706" s="35" t="s">
        <v>98</v>
      </c>
      <c r="E706" s="35" t="s">
        <v>468</v>
      </c>
      <c r="F706" s="35" t="s">
        <v>123</v>
      </c>
      <c r="G706" s="37">
        <f>5.9-5.9</f>
        <v>0</v>
      </c>
    </row>
    <row r="707" spans="1:9" s="44" customFormat="1" ht="14.25" x14ac:dyDescent="0.2">
      <c r="A707" s="54" t="s">
        <v>564</v>
      </c>
      <c r="B707" s="33" t="s">
        <v>565</v>
      </c>
      <c r="C707" s="33" t="s">
        <v>99</v>
      </c>
      <c r="D707" s="33" t="s">
        <v>99</v>
      </c>
      <c r="E707" s="33" t="s">
        <v>100</v>
      </c>
      <c r="F707" s="33" t="s">
        <v>101</v>
      </c>
      <c r="G707" s="34">
        <f>G708+G754</f>
        <v>3597.7999999999993</v>
      </c>
      <c r="H707" s="34">
        <f>H708+H754</f>
        <v>2861.2</v>
      </c>
      <c r="I707" s="34">
        <f>I708+I754</f>
        <v>2861.2</v>
      </c>
    </row>
    <row r="708" spans="1:9" s="40" customFormat="1" ht="20.25" customHeight="1" x14ac:dyDescent="0.25">
      <c r="A708" s="61" t="s">
        <v>387</v>
      </c>
      <c r="B708" s="42" t="s">
        <v>565</v>
      </c>
      <c r="C708" s="42" t="s">
        <v>158</v>
      </c>
      <c r="D708" s="42" t="s">
        <v>99</v>
      </c>
      <c r="E708" s="42" t="s">
        <v>100</v>
      </c>
      <c r="F708" s="42" t="s">
        <v>101</v>
      </c>
      <c r="G708" s="43">
        <f>G709</f>
        <v>3182.5999999999995</v>
      </c>
      <c r="H708" s="43">
        <f>H709</f>
        <v>2492.1999999999998</v>
      </c>
      <c r="I708" s="43">
        <f>I709</f>
        <v>2492.1999999999998</v>
      </c>
    </row>
    <row r="709" spans="1:9" s="40" customFormat="1" ht="20.25" customHeight="1" x14ac:dyDescent="0.25">
      <c r="A709" s="38" t="s">
        <v>439</v>
      </c>
      <c r="B709" s="42" t="s">
        <v>565</v>
      </c>
      <c r="C709" s="42" t="s">
        <v>158</v>
      </c>
      <c r="D709" s="42" t="s">
        <v>243</v>
      </c>
      <c r="E709" s="42" t="s">
        <v>100</v>
      </c>
      <c r="F709" s="42" t="s">
        <v>101</v>
      </c>
      <c r="G709" s="43">
        <f>G710+G715</f>
        <v>3182.5999999999995</v>
      </c>
      <c r="H709" s="43">
        <f>H710+H715</f>
        <v>2492.1999999999998</v>
      </c>
      <c r="I709" s="43">
        <f>I710+I715</f>
        <v>2492.1999999999998</v>
      </c>
    </row>
    <row r="710" spans="1:9" s="40" customFormat="1" ht="43.5" customHeight="1" x14ac:dyDescent="0.25">
      <c r="A710" s="38" t="s">
        <v>440</v>
      </c>
      <c r="B710" s="42" t="s">
        <v>565</v>
      </c>
      <c r="C710" s="42" t="s">
        <v>158</v>
      </c>
      <c r="D710" s="42" t="s">
        <v>243</v>
      </c>
      <c r="E710" s="42" t="s">
        <v>412</v>
      </c>
      <c r="F710" s="42" t="s">
        <v>101</v>
      </c>
      <c r="G710" s="43">
        <f>G711</f>
        <v>33.700000000000003</v>
      </c>
      <c r="H710" s="43">
        <f t="shared" ref="H710:I713" si="124">H711</f>
        <v>33.700000000000003</v>
      </c>
      <c r="I710" s="43">
        <f t="shared" si="124"/>
        <v>33.700000000000003</v>
      </c>
    </row>
    <row r="711" spans="1:9" s="40" customFormat="1" ht="64.5" x14ac:dyDescent="0.25">
      <c r="A711" s="38" t="s">
        <v>441</v>
      </c>
      <c r="B711" s="42" t="s">
        <v>565</v>
      </c>
      <c r="C711" s="42" t="s">
        <v>158</v>
      </c>
      <c r="D711" s="42" t="s">
        <v>243</v>
      </c>
      <c r="E711" s="42" t="s">
        <v>414</v>
      </c>
      <c r="F711" s="42" t="s">
        <v>101</v>
      </c>
      <c r="G711" s="43">
        <f>G712</f>
        <v>33.700000000000003</v>
      </c>
      <c r="H711" s="43">
        <f t="shared" si="124"/>
        <v>33.700000000000003</v>
      </c>
      <c r="I711" s="43">
        <f t="shared" si="124"/>
        <v>33.700000000000003</v>
      </c>
    </row>
    <row r="712" spans="1:9" s="40" customFormat="1" ht="15" x14ac:dyDescent="0.25">
      <c r="A712" s="38" t="s">
        <v>179</v>
      </c>
      <c r="B712" s="42" t="s">
        <v>565</v>
      </c>
      <c r="C712" s="42" t="s">
        <v>158</v>
      </c>
      <c r="D712" s="42" t="s">
        <v>243</v>
      </c>
      <c r="E712" s="42" t="s">
        <v>415</v>
      </c>
      <c r="F712" s="42" t="s">
        <v>101</v>
      </c>
      <c r="G712" s="43">
        <f>G713</f>
        <v>33.700000000000003</v>
      </c>
      <c r="H712" s="43">
        <f t="shared" si="124"/>
        <v>33.700000000000003</v>
      </c>
      <c r="I712" s="43">
        <f t="shared" si="124"/>
        <v>33.700000000000003</v>
      </c>
    </row>
    <row r="713" spans="1:9" s="40" customFormat="1" ht="70.5" customHeight="1" x14ac:dyDescent="0.25">
      <c r="A713" s="38" t="s">
        <v>110</v>
      </c>
      <c r="B713" s="42" t="s">
        <v>565</v>
      </c>
      <c r="C713" s="42" t="s">
        <v>158</v>
      </c>
      <c r="D713" s="42" t="s">
        <v>243</v>
      </c>
      <c r="E713" s="42" t="s">
        <v>415</v>
      </c>
      <c r="F713" s="42" t="s">
        <v>111</v>
      </c>
      <c r="G713" s="43">
        <f>G714</f>
        <v>33.700000000000003</v>
      </c>
      <c r="H713" s="43">
        <f t="shared" si="124"/>
        <v>33.700000000000003</v>
      </c>
      <c r="I713" s="43">
        <f t="shared" si="124"/>
        <v>33.700000000000003</v>
      </c>
    </row>
    <row r="714" spans="1:9" s="40" customFormat="1" ht="15" x14ac:dyDescent="0.25">
      <c r="A714" s="38" t="s">
        <v>239</v>
      </c>
      <c r="B714" s="42" t="s">
        <v>565</v>
      </c>
      <c r="C714" s="42" t="s">
        <v>158</v>
      </c>
      <c r="D714" s="42" t="s">
        <v>243</v>
      </c>
      <c r="E714" s="42" t="s">
        <v>415</v>
      </c>
      <c r="F714" s="42" t="s">
        <v>240</v>
      </c>
      <c r="G714" s="43">
        <v>33.700000000000003</v>
      </c>
      <c r="H714" s="43">
        <v>33.700000000000003</v>
      </c>
      <c r="I714" s="43">
        <v>33.700000000000003</v>
      </c>
    </row>
    <row r="715" spans="1:9" s="40" customFormat="1" ht="42.75" customHeight="1" x14ac:dyDescent="0.25">
      <c r="A715" s="61" t="s">
        <v>442</v>
      </c>
      <c r="B715" s="42" t="s">
        <v>565</v>
      </c>
      <c r="C715" s="42" t="s">
        <v>158</v>
      </c>
      <c r="D715" s="42" t="s">
        <v>243</v>
      </c>
      <c r="E715" s="42" t="s">
        <v>417</v>
      </c>
      <c r="F715" s="42" t="s">
        <v>101</v>
      </c>
      <c r="G715" s="37">
        <f>G716+G733+G737</f>
        <v>3148.8999999999996</v>
      </c>
      <c r="H715" s="37">
        <f>H716+H733+H737</f>
        <v>2458.5</v>
      </c>
      <c r="I715" s="37">
        <f>I716+I733+I737</f>
        <v>2458.5</v>
      </c>
    </row>
    <row r="716" spans="1:9" s="40" customFormat="1" ht="54" customHeight="1" x14ac:dyDescent="0.25">
      <c r="A716" s="38" t="s">
        <v>418</v>
      </c>
      <c r="B716" s="35" t="s">
        <v>565</v>
      </c>
      <c r="C716" s="35" t="s">
        <v>158</v>
      </c>
      <c r="D716" s="42" t="s">
        <v>243</v>
      </c>
      <c r="E716" s="35" t="s">
        <v>419</v>
      </c>
      <c r="F716" s="35" t="s">
        <v>101</v>
      </c>
      <c r="G716" s="37">
        <f>G717+G724+G727+G730</f>
        <v>2527.5</v>
      </c>
      <c r="H716" s="37">
        <f t="shared" ref="H716:I716" si="125">H717+H724+H727</f>
        <v>2130</v>
      </c>
      <c r="I716" s="37">
        <f t="shared" si="125"/>
        <v>2130</v>
      </c>
    </row>
    <row r="717" spans="1:9" s="40" customFormat="1" ht="31.5" customHeight="1" x14ac:dyDescent="0.25">
      <c r="A717" s="38" t="s">
        <v>237</v>
      </c>
      <c r="B717" s="35" t="s">
        <v>565</v>
      </c>
      <c r="C717" s="35" t="s">
        <v>158</v>
      </c>
      <c r="D717" s="42" t="s">
        <v>243</v>
      </c>
      <c r="E717" s="35" t="s">
        <v>420</v>
      </c>
      <c r="F717" s="35" t="s">
        <v>101</v>
      </c>
      <c r="G717" s="37">
        <f>G718+G720+G722</f>
        <v>2118.4</v>
      </c>
      <c r="H717" s="37">
        <f>H718+H720</f>
        <v>2130</v>
      </c>
      <c r="I717" s="37">
        <f>I718+I720</f>
        <v>2130</v>
      </c>
    </row>
    <row r="718" spans="1:9" ht="69.75" customHeight="1" x14ac:dyDescent="0.25">
      <c r="A718" s="38" t="s">
        <v>110</v>
      </c>
      <c r="B718" s="35" t="s">
        <v>565</v>
      </c>
      <c r="C718" s="35" t="s">
        <v>158</v>
      </c>
      <c r="D718" s="42" t="s">
        <v>243</v>
      </c>
      <c r="E718" s="35" t="s">
        <v>420</v>
      </c>
      <c r="F718" s="35" t="s">
        <v>111</v>
      </c>
      <c r="G718" s="37">
        <f>G719</f>
        <v>2111.6</v>
      </c>
      <c r="H718" s="37">
        <f>H719</f>
        <v>2130</v>
      </c>
      <c r="I718" s="37">
        <f>I719</f>
        <v>2130</v>
      </c>
    </row>
    <row r="719" spans="1:9" ht="21" customHeight="1" x14ac:dyDescent="0.25">
      <c r="A719" s="38" t="s">
        <v>239</v>
      </c>
      <c r="B719" s="35" t="s">
        <v>565</v>
      </c>
      <c r="C719" s="35" t="s">
        <v>158</v>
      </c>
      <c r="D719" s="42" t="s">
        <v>243</v>
      </c>
      <c r="E719" s="35" t="s">
        <v>420</v>
      </c>
      <c r="F719" s="35" t="s">
        <v>240</v>
      </c>
      <c r="G719" s="37">
        <f>2130-6.8-2.1-9.5</f>
        <v>2111.6</v>
      </c>
      <c r="H719" s="37">
        <v>2130</v>
      </c>
      <c r="I719" s="37">
        <v>2130</v>
      </c>
    </row>
    <row r="720" spans="1:9" ht="30" hidden="1" customHeight="1" x14ac:dyDescent="0.25">
      <c r="A720" s="38" t="s">
        <v>120</v>
      </c>
      <c r="B720" s="35" t="s">
        <v>565</v>
      </c>
      <c r="C720" s="35" t="s">
        <v>158</v>
      </c>
      <c r="D720" s="42" t="s">
        <v>243</v>
      </c>
      <c r="E720" s="35" t="s">
        <v>420</v>
      </c>
      <c r="F720" s="35" t="s">
        <v>121</v>
      </c>
      <c r="G720" s="37">
        <f>G721</f>
        <v>0</v>
      </c>
    </row>
    <row r="721" spans="1:9" ht="26.25" hidden="1" customHeight="1" x14ac:dyDescent="0.25">
      <c r="A721" s="38" t="s">
        <v>122</v>
      </c>
      <c r="B721" s="35" t="s">
        <v>565</v>
      </c>
      <c r="C721" s="35" t="s">
        <v>158</v>
      </c>
      <c r="D721" s="42" t="s">
        <v>243</v>
      </c>
      <c r="E721" s="35" t="s">
        <v>420</v>
      </c>
      <c r="F721" s="35" t="s">
        <v>123</v>
      </c>
      <c r="G721" s="109">
        <v>0</v>
      </c>
    </row>
    <row r="722" spans="1:9" ht="26.25" customHeight="1" x14ac:dyDescent="0.25">
      <c r="A722" s="38" t="s">
        <v>120</v>
      </c>
      <c r="B722" s="35" t="s">
        <v>565</v>
      </c>
      <c r="C722" s="35" t="s">
        <v>158</v>
      </c>
      <c r="D722" s="42" t="s">
        <v>243</v>
      </c>
      <c r="E722" s="35" t="s">
        <v>420</v>
      </c>
      <c r="F722" s="35" t="s">
        <v>121</v>
      </c>
      <c r="G722" s="110">
        <f>G723</f>
        <v>6.8</v>
      </c>
      <c r="H722" s="80">
        <v>0</v>
      </c>
      <c r="I722" s="80">
        <v>0</v>
      </c>
    </row>
    <row r="723" spans="1:9" ht="26.25" customHeight="1" x14ac:dyDescent="0.25">
      <c r="A723" s="38" t="s">
        <v>122</v>
      </c>
      <c r="B723" s="35" t="s">
        <v>565</v>
      </c>
      <c r="C723" s="35" t="s">
        <v>158</v>
      </c>
      <c r="D723" s="42" t="s">
        <v>243</v>
      </c>
      <c r="E723" s="35" t="s">
        <v>420</v>
      </c>
      <c r="F723" s="35" t="s">
        <v>123</v>
      </c>
      <c r="G723" s="110">
        <f>5+1.8</f>
        <v>6.8</v>
      </c>
      <c r="H723" s="80">
        <v>0</v>
      </c>
      <c r="I723" s="80">
        <v>0</v>
      </c>
    </row>
    <row r="724" spans="1:9" ht="44.25" customHeight="1" x14ac:dyDescent="0.25">
      <c r="A724" s="38" t="s">
        <v>591</v>
      </c>
      <c r="B724" s="35" t="s">
        <v>565</v>
      </c>
      <c r="C724" s="35" t="s">
        <v>158</v>
      </c>
      <c r="D724" s="42" t="s">
        <v>243</v>
      </c>
      <c r="E724" s="35" t="s">
        <v>590</v>
      </c>
      <c r="F724" s="35" t="s">
        <v>101</v>
      </c>
      <c r="G724" s="78">
        <f>G725</f>
        <v>18.399999999999999</v>
      </c>
      <c r="H724" s="78">
        <f t="shared" ref="H724:I724" si="126">H725</f>
        <v>0</v>
      </c>
      <c r="I724" s="78">
        <f t="shared" si="126"/>
        <v>0</v>
      </c>
    </row>
    <row r="725" spans="1:9" ht="75" customHeight="1" x14ac:dyDescent="0.25">
      <c r="A725" s="38" t="s">
        <v>110</v>
      </c>
      <c r="B725" s="35" t="s">
        <v>565</v>
      </c>
      <c r="C725" s="35" t="s">
        <v>158</v>
      </c>
      <c r="D725" s="42" t="s">
        <v>243</v>
      </c>
      <c r="E725" s="35" t="s">
        <v>590</v>
      </c>
      <c r="F725" s="35" t="s">
        <v>111</v>
      </c>
      <c r="G725" s="78">
        <f>G726</f>
        <v>18.399999999999999</v>
      </c>
      <c r="H725" s="78">
        <f t="shared" ref="H725:I725" si="127">H726</f>
        <v>0</v>
      </c>
      <c r="I725" s="78">
        <f t="shared" si="127"/>
        <v>0</v>
      </c>
    </row>
    <row r="726" spans="1:9" ht="26.25" customHeight="1" x14ac:dyDescent="0.25">
      <c r="A726" s="38" t="s">
        <v>239</v>
      </c>
      <c r="B726" s="35" t="s">
        <v>565</v>
      </c>
      <c r="C726" s="35" t="s">
        <v>158</v>
      </c>
      <c r="D726" s="42" t="s">
        <v>243</v>
      </c>
      <c r="E726" s="35" t="s">
        <v>590</v>
      </c>
      <c r="F726" s="35" t="s">
        <v>240</v>
      </c>
      <c r="G726" s="37">
        <f>6.8+2.1+9.5</f>
        <v>18.399999999999999</v>
      </c>
      <c r="H726" s="80">
        <v>0</v>
      </c>
      <c r="I726" s="79">
        <v>0</v>
      </c>
    </row>
    <row r="727" spans="1:9" ht="35.25" customHeight="1" x14ac:dyDescent="0.25">
      <c r="A727" s="38" t="s">
        <v>593</v>
      </c>
      <c r="B727" s="35" t="s">
        <v>565</v>
      </c>
      <c r="C727" s="35" t="s">
        <v>158</v>
      </c>
      <c r="D727" s="42" t="s">
        <v>243</v>
      </c>
      <c r="E727" s="35" t="s">
        <v>592</v>
      </c>
      <c r="F727" s="35" t="s">
        <v>101</v>
      </c>
      <c r="G727" s="37">
        <f>G728</f>
        <v>348.7</v>
      </c>
      <c r="H727" s="37">
        <f t="shared" ref="H727:I727" si="128">H728</f>
        <v>0</v>
      </c>
      <c r="I727" s="37">
        <f t="shared" si="128"/>
        <v>0</v>
      </c>
    </row>
    <row r="728" spans="1:9" ht="72" customHeight="1" x14ac:dyDescent="0.25">
      <c r="A728" s="38" t="s">
        <v>110</v>
      </c>
      <c r="B728" s="35" t="s">
        <v>565</v>
      </c>
      <c r="C728" s="35" t="s">
        <v>158</v>
      </c>
      <c r="D728" s="42" t="s">
        <v>243</v>
      </c>
      <c r="E728" s="35" t="s">
        <v>592</v>
      </c>
      <c r="F728" s="35" t="s">
        <v>111</v>
      </c>
      <c r="G728" s="37">
        <f>G729</f>
        <v>348.7</v>
      </c>
      <c r="H728" s="37">
        <f t="shared" ref="H728:I728" si="129">H729</f>
        <v>0</v>
      </c>
      <c r="I728" s="37">
        <f t="shared" si="129"/>
        <v>0</v>
      </c>
    </row>
    <row r="729" spans="1:9" ht="25.5" customHeight="1" x14ac:dyDescent="0.25">
      <c r="A729" s="38" t="s">
        <v>239</v>
      </c>
      <c r="B729" s="35" t="s">
        <v>565</v>
      </c>
      <c r="C729" s="35" t="s">
        <v>158</v>
      </c>
      <c r="D729" s="42" t="s">
        <v>243</v>
      </c>
      <c r="E729" s="35" t="s">
        <v>592</v>
      </c>
      <c r="F729" s="35" t="s">
        <v>240</v>
      </c>
      <c r="G729" s="37">
        <f>168+180.7</f>
        <v>348.7</v>
      </c>
      <c r="H729" s="80">
        <v>0</v>
      </c>
      <c r="I729" s="79">
        <v>0</v>
      </c>
    </row>
    <row r="730" spans="1:9" ht="42.75" customHeight="1" x14ac:dyDescent="0.25">
      <c r="A730" s="38" t="s">
        <v>669</v>
      </c>
      <c r="B730" s="35" t="s">
        <v>565</v>
      </c>
      <c r="C730" s="35" t="s">
        <v>158</v>
      </c>
      <c r="D730" s="42" t="s">
        <v>243</v>
      </c>
      <c r="E730" s="35" t="s">
        <v>672</v>
      </c>
      <c r="F730" s="35" t="s">
        <v>101</v>
      </c>
      <c r="G730" s="37">
        <f>G731</f>
        <v>42</v>
      </c>
      <c r="H730" s="80">
        <v>0</v>
      </c>
      <c r="I730" s="79">
        <v>0</v>
      </c>
    </row>
    <row r="731" spans="1:9" ht="25.5" customHeight="1" x14ac:dyDescent="0.25">
      <c r="A731" s="38" t="s">
        <v>120</v>
      </c>
      <c r="B731" s="35" t="s">
        <v>565</v>
      </c>
      <c r="C731" s="35" t="s">
        <v>158</v>
      </c>
      <c r="D731" s="42" t="s">
        <v>243</v>
      </c>
      <c r="E731" s="35" t="s">
        <v>672</v>
      </c>
      <c r="F731" s="35" t="s">
        <v>121</v>
      </c>
      <c r="G731" s="37">
        <f>G732</f>
        <v>42</v>
      </c>
      <c r="H731" s="80">
        <v>0</v>
      </c>
      <c r="I731" s="79">
        <v>0</v>
      </c>
    </row>
    <row r="732" spans="1:9" ht="30" customHeight="1" x14ac:dyDescent="0.25">
      <c r="A732" s="38" t="s">
        <v>122</v>
      </c>
      <c r="B732" s="35" t="s">
        <v>565</v>
      </c>
      <c r="C732" s="35" t="s">
        <v>158</v>
      </c>
      <c r="D732" s="42" t="s">
        <v>243</v>
      </c>
      <c r="E732" s="35" t="s">
        <v>672</v>
      </c>
      <c r="F732" s="35" t="s">
        <v>123</v>
      </c>
      <c r="G732" s="37">
        <v>42</v>
      </c>
      <c r="H732" s="80">
        <v>0</v>
      </c>
      <c r="I732" s="79">
        <v>0</v>
      </c>
    </row>
    <row r="733" spans="1:9" ht="45" customHeight="1" x14ac:dyDescent="0.25">
      <c r="A733" s="38" t="s">
        <v>421</v>
      </c>
      <c r="B733" s="35" t="s">
        <v>565</v>
      </c>
      <c r="C733" s="35" t="s">
        <v>158</v>
      </c>
      <c r="D733" s="42" t="s">
        <v>243</v>
      </c>
      <c r="E733" s="35" t="s">
        <v>422</v>
      </c>
      <c r="F733" s="35" t="s">
        <v>101</v>
      </c>
      <c r="G733" s="37">
        <f>G734</f>
        <v>55.2</v>
      </c>
      <c r="H733" s="37">
        <f t="shared" ref="H733:I735" si="130">H734</f>
        <v>50.2</v>
      </c>
      <c r="I733" s="37">
        <f t="shared" si="130"/>
        <v>50.2</v>
      </c>
    </row>
    <row r="734" spans="1:9" ht="31.5" customHeight="1" x14ac:dyDescent="0.25">
      <c r="A734" s="38" t="s">
        <v>237</v>
      </c>
      <c r="B734" s="35" t="s">
        <v>565</v>
      </c>
      <c r="C734" s="35" t="s">
        <v>158</v>
      </c>
      <c r="D734" s="42" t="s">
        <v>243</v>
      </c>
      <c r="E734" s="35" t="s">
        <v>423</v>
      </c>
      <c r="F734" s="35" t="s">
        <v>101</v>
      </c>
      <c r="G734" s="37">
        <f>G735</f>
        <v>55.2</v>
      </c>
      <c r="H734" s="37">
        <f t="shared" si="130"/>
        <v>50.2</v>
      </c>
      <c r="I734" s="37">
        <f t="shared" si="130"/>
        <v>50.2</v>
      </c>
    </row>
    <row r="735" spans="1:9" ht="30.75" customHeight="1" x14ac:dyDescent="0.25">
      <c r="A735" s="38" t="s">
        <v>120</v>
      </c>
      <c r="B735" s="35" t="s">
        <v>565</v>
      </c>
      <c r="C735" s="35" t="s">
        <v>158</v>
      </c>
      <c r="D735" s="42" t="s">
        <v>243</v>
      </c>
      <c r="E735" s="35" t="s">
        <v>423</v>
      </c>
      <c r="F735" s="35" t="s">
        <v>121</v>
      </c>
      <c r="G735" s="37">
        <f>G736</f>
        <v>55.2</v>
      </c>
      <c r="H735" s="37">
        <f t="shared" si="130"/>
        <v>50.2</v>
      </c>
      <c r="I735" s="37">
        <f t="shared" si="130"/>
        <v>50.2</v>
      </c>
    </row>
    <row r="736" spans="1:9" ht="26.25" customHeight="1" x14ac:dyDescent="0.25">
      <c r="A736" s="38" t="s">
        <v>122</v>
      </c>
      <c r="B736" s="35" t="s">
        <v>565</v>
      </c>
      <c r="C736" s="35" t="s">
        <v>158</v>
      </c>
      <c r="D736" s="42" t="s">
        <v>243</v>
      </c>
      <c r="E736" s="35" t="s">
        <v>423</v>
      </c>
      <c r="F736" s="35" t="s">
        <v>123</v>
      </c>
      <c r="G736" s="37">
        <f>50.2+5</f>
        <v>55.2</v>
      </c>
      <c r="H736" s="37">
        <v>50.2</v>
      </c>
      <c r="I736" s="37">
        <v>50.2</v>
      </c>
    </row>
    <row r="737" spans="1:9" ht="26.25" customHeight="1" x14ac:dyDescent="0.25">
      <c r="A737" s="38" t="s">
        <v>424</v>
      </c>
      <c r="B737" s="35" t="s">
        <v>565</v>
      </c>
      <c r="C737" s="35" t="s">
        <v>158</v>
      </c>
      <c r="D737" s="42" t="s">
        <v>243</v>
      </c>
      <c r="E737" s="35" t="s">
        <v>425</v>
      </c>
      <c r="F737" s="35" t="s">
        <v>101</v>
      </c>
      <c r="G737" s="37">
        <f>G738+G741</f>
        <v>566.20000000000005</v>
      </c>
      <c r="H737" s="37">
        <f>H738+H741</f>
        <v>278.3</v>
      </c>
      <c r="I737" s="37">
        <f>I738+I741</f>
        <v>278.3</v>
      </c>
    </row>
    <row r="738" spans="1:9" ht="26.25" customHeight="1" x14ac:dyDescent="0.25">
      <c r="A738" s="38" t="s">
        <v>237</v>
      </c>
      <c r="B738" s="35" t="s">
        <v>565</v>
      </c>
      <c r="C738" s="35" t="s">
        <v>158</v>
      </c>
      <c r="D738" s="42" t="s">
        <v>243</v>
      </c>
      <c r="E738" s="35" t="s">
        <v>426</v>
      </c>
      <c r="F738" s="35" t="s">
        <v>101</v>
      </c>
      <c r="G738" s="37">
        <f t="shared" ref="G738:I739" si="131">G739</f>
        <v>519.6</v>
      </c>
      <c r="H738" s="37">
        <f t="shared" si="131"/>
        <v>231.70000000000002</v>
      </c>
      <c r="I738" s="37">
        <f t="shared" si="131"/>
        <v>231.70000000000002</v>
      </c>
    </row>
    <row r="739" spans="1:9" ht="26.25" customHeight="1" x14ac:dyDescent="0.25">
      <c r="A739" s="38" t="s">
        <v>120</v>
      </c>
      <c r="B739" s="35" t="s">
        <v>565</v>
      </c>
      <c r="C739" s="35" t="s">
        <v>158</v>
      </c>
      <c r="D739" s="42" t="s">
        <v>243</v>
      </c>
      <c r="E739" s="35" t="s">
        <v>426</v>
      </c>
      <c r="F739" s="35" t="s">
        <v>121</v>
      </c>
      <c r="G739" s="37">
        <f t="shared" si="131"/>
        <v>519.6</v>
      </c>
      <c r="H739" s="37">
        <f t="shared" si="131"/>
        <v>231.70000000000002</v>
      </c>
      <c r="I739" s="37">
        <f t="shared" si="131"/>
        <v>231.70000000000002</v>
      </c>
    </row>
    <row r="740" spans="1:9" ht="26.25" customHeight="1" x14ac:dyDescent="0.25">
      <c r="A740" s="38" t="s">
        <v>122</v>
      </c>
      <c r="B740" s="35" t="s">
        <v>565</v>
      </c>
      <c r="C740" s="35" t="s">
        <v>158</v>
      </c>
      <c r="D740" s="42" t="s">
        <v>243</v>
      </c>
      <c r="E740" s="35" t="s">
        <v>426</v>
      </c>
      <c r="F740" s="35" t="s">
        <v>123</v>
      </c>
      <c r="G740" s="37">
        <f>384.1+59.2+20-42.1+35.6+62.8</f>
        <v>519.6</v>
      </c>
      <c r="H740" s="37">
        <f>384.1-152.4</f>
        <v>231.70000000000002</v>
      </c>
      <c r="I740" s="37">
        <f>384.1-152.4</f>
        <v>231.70000000000002</v>
      </c>
    </row>
    <row r="741" spans="1:9" ht="52.5" customHeight="1" x14ac:dyDescent="0.25">
      <c r="A741" s="38" t="s">
        <v>235</v>
      </c>
      <c r="B741" s="35" t="s">
        <v>565</v>
      </c>
      <c r="C741" s="35" t="s">
        <v>158</v>
      </c>
      <c r="D741" s="42" t="s">
        <v>243</v>
      </c>
      <c r="E741" s="35" t="s">
        <v>427</v>
      </c>
      <c r="F741" s="35" t="s">
        <v>101</v>
      </c>
      <c r="G741" s="37">
        <f t="shared" ref="G741:I742" si="132">G742</f>
        <v>46.6</v>
      </c>
      <c r="H741" s="37">
        <f t="shared" si="132"/>
        <v>46.6</v>
      </c>
      <c r="I741" s="37">
        <f t="shared" si="132"/>
        <v>46.6</v>
      </c>
    </row>
    <row r="742" spans="1:9" s="40" customFormat="1" ht="18.75" customHeight="1" x14ac:dyDescent="0.25">
      <c r="A742" s="38" t="s">
        <v>124</v>
      </c>
      <c r="B742" s="35" t="s">
        <v>565</v>
      </c>
      <c r="C742" s="35" t="s">
        <v>158</v>
      </c>
      <c r="D742" s="42" t="s">
        <v>243</v>
      </c>
      <c r="E742" s="35" t="s">
        <v>427</v>
      </c>
      <c r="F742" s="35" t="s">
        <v>125</v>
      </c>
      <c r="G742" s="37">
        <f t="shared" si="132"/>
        <v>46.6</v>
      </c>
      <c r="H742" s="37">
        <f t="shared" si="132"/>
        <v>46.6</v>
      </c>
      <c r="I742" s="37">
        <f t="shared" si="132"/>
        <v>46.6</v>
      </c>
    </row>
    <row r="743" spans="1:9" s="40" customFormat="1" ht="15" x14ac:dyDescent="0.25">
      <c r="A743" s="38" t="s">
        <v>126</v>
      </c>
      <c r="B743" s="35" t="s">
        <v>565</v>
      </c>
      <c r="C743" s="35" t="s">
        <v>158</v>
      </c>
      <c r="D743" s="42" t="s">
        <v>243</v>
      </c>
      <c r="E743" s="35" t="s">
        <v>427</v>
      </c>
      <c r="F743" s="35" t="s">
        <v>127</v>
      </c>
      <c r="G743" s="37">
        <v>46.6</v>
      </c>
      <c r="H743" s="37">
        <v>46.6</v>
      </c>
      <c r="I743" s="37">
        <v>46.6</v>
      </c>
    </row>
    <row r="744" spans="1:9" s="40" customFormat="1" ht="26.25" hidden="1" x14ac:dyDescent="0.25">
      <c r="A744" s="38" t="s">
        <v>523</v>
      </c>
      <c r="B744" s="35" t="s">
        <v>565</v>
      </c>
      <c r="C744" s="35" t="s">
        <v>158</v>
      </c>
      <c r="D744" s="35" t="s">
        <v>103</v>
      </c>
      <c r="E744" s="35" t="s">
        <v>524</v>
      </c>
      <c r="F744" s="35" t="s">
        <v>101</v>
      </c>
      <c r="G744" s="37">
        <f>G745</f>
        <v>0</v>
      </c>
    </row>
    <row r="745" spans="1:9" s="40" customFormat="1" ht="26.25" hidden="1" x14ac:dyDescent="0.25">
      <c r="A745" s="38" t="s">
        <v>522</v>
      </c>
      <c r="B745" s="35" t="s">
        <v>565</v>
      </c>
      <c r="C745" s="35" t="s">
        <v>158</v>
      </c>
      <c r="D745" s="35" t="s">
        <v>103</v>
      </c>
      <c r="E745" s="35" t="s">
        <v>524</v>
      </c>
      <c r="F745" s="35" t="s">
        <v>121</v>
      </c>
      <c r="G745" s="37">
        <f>G746</f>
        <v>0</v>
      </c>
    </row>
    <row r="746" spans="1:9" s="40" customFormat="1" ht="26.25" hidden="1" x14ac:dyDescent="0.25">
      <c r="A746" s="38" t="s">
        <v>255</v>
      </c>
      <c r="B746" s="35" t="s">
        <v>565</v>
      </c>
      <c r="C746" s="35" t="s">
        <v>158</v>
      </c>
      <c r="D746" s="35" t="s">
        <v>103</v>
      </c>
      <c r="E746" s="35" t="s">
        <v>524</v>
      </c>
      <c r="F746" s="35" t="s">
        <v>123</v>
      </c>
      <c r="G746" s="37">
        <v>0</v>
      </c>
    </row>
    <row r="747" spans="1:9" ht="39" hidden="1" x14ac:dyDescent="0.25">
      <c r="A747" s="38" t="s">
        <v>525</v>
      </c>
      <c r="B747" s="35" t="s">
        <v>565</v>
      </c>
      <c r="C747" s="35" t="s">
        <v>158</v>
      </c>
      <c r="D747" s="35" t="s">
        <v>103</v>
      </c>
      <c r="E747" s="35" t="s">
        <v>526</v>
      </c>
      <c r="F747" s="35" t="s">
        <v>101</v>
      </c>
      <c r="G747" s="37">
        <f>G748</f>
        <v>0</v>
      </c>
    </row>
    <row r="748" spans="1:9" ht="26.25" hidden="1" x14ac:dyDescent="0.25">
      <c r="A748" s="38" t="s">
        <v>527</v>
      </c>
      <c r="B748" s="35" t="s">
        <v>565</v>
      </c>
      <c r="C748" s="35" t="s">
        <v>158</v>
      </c>
      <c r="D748" s="35" t="s">
        <v>103</v>
      </c>
      <c r="E748" s="35" t="s">
        <v>526</v>
      </c>
      <c r="F748" s="35" t="s">
        <v>101</v>
      </c>
      <c r="G748" s="37">
        <f>G749</f>
        <v>0</v>
      </c>
    </row>
    <row r="749" spans="1:9" ht="64.5" hidden="1" x14ac:dyDescent="0.25">
      <c r="A749" s="38" t="s">
        <v>110</v>
      </c>
      <c r="B749" s="35" t="s">
        <v>565</v>
      </c>
      <c r="C749" s="35" t="s">
        <v>158</v>
      </c>
      <c r="D749" s="35" t="s">
        <v>103</v>
      </c>
      <c r="E749" s="35" t="s">
        <v>526</v>
      </c>
      <c r="F749" s="35" t="s">
        <v>111</v>
      </c>
      <c r="G749" s="37">
        <f>G750</f>
        <v>0</v>
      </c>
    </row>
    <row r="750" spans="1:9" ht="15" hidden="1" x14ac:dyDescent="0.25">
      <c r="A750" s="38" t="s">
        <v>528</v>
      </c>
      <c r="B750" s="35" t="s">
        <v>565</v>
      </c>
      <c r="C750" s="35" t="s">
        <v>158</v>
      </c>
      <c r="D750" s="35" t="s">
        <v>103</v>
      </c>
      <c r="E750" s="35" t="s">
        <v>526</v>
      </c>
      <c r="F750" s="35" t="s">
        <v>240</v>
      </c>
      <c r="G750" s="37">
        <f>30-30</f>
        <v>0</v>
      </c>
    </row>
    <row r="751" spans="1:9" ht="51.75" hidden="1" x14ac:dyDescent="0.25">
      <c r="A751" s="38" t="s">
        <v>529</v>
      </c>
      <c r="B751" s="35" t="s">
        <v>565</v>
      </c>
      <c r="C751" s="35" t="s">
        <v>158</v>
      </c>
      <c r="D751" s="35" t="s">
        <v>103</v>
      </c>
      <c r="E751" s="35" t="s">
        <v>438</v>
      </c>
      <c r="F751" s="35" t="s">
        <v>101</v>
      </c>
      <c r="G751" s="37">
        <f>G752</f>
        <v>0</v>
      </c>
    </row>
    <row r="752" spans="1:9" ht="26.25" hidden="1" x14ac:dyDescent="0.25">
      <c r="A752" s="38" t="s">
        <v>522</v>
      </c>
      <c r="B752" s="35" t="s">
        <v>565</v>
      </c>
      <c r="C752" s="35" t="s">
        <v>158</v>
      </c>
      <c r="D752" s="35" t="s">
        <v>103</v>
      </c>
      <c r="E752" s="35" t="s">
        <v>438</v>
      </c>
      <c r="F752" s="35" t="s">
        <v>121</v>
      </c>
      <c r="G752" s="37">
        <f>G753</f>
        <v>0</v>
      </c>
    </row>
    <row r="753" spans="1:9" ht="26.25" hidden="1" x14ac:dyDescent="0.25">
      <c r="A753" s="38" t="s">
        <v>255</v>
      </c>
      <c r="B753" s="35" t="s">
        <v>565</v>
      </c>
      <c r="C753" s="35" t="s">
        <v>158</v>
      </c>
      <c r="D753" s="35" t="s">
        <v>103</v>
      </c>
      <c r="E753" s="35" t="s">
        <v>438</v>
      </c>
      <c r="F753" s="35" t="s">
        <v>123</v>
      </c>
      <c r="G753" s="37">
        <v>0</v>
      </c>
    </row>
    <row r="754" spans="1:9" ht="15" x14ac:dyDescent="0.25">
      <c r="A754" s="38" t="s">
        <v>499</v>
      </c>
      <c r="B754" s="35" t="s">
        <v>565</v>
      </c>
      <c r="C754" s="35" t="s">
        <v>164</v>
      </c>
      <c r="D754" s="35" t="s">
        <v>99</v>
      </c>
      <c r="E754" s="35" t="s">
        <v>100</v>
      </c>
      <c r="F754" s="35" t="s">
        <v>101</v>
      </c>
      <c r="G754" s="37">
        <f>G755</f>
        <v>415.2</v>
      </c>
      <c r="H754" s="37">
        <f>H755</f>
        <v>369</v>
      </c>
      <c r="I754" s="37">
        <f>I755</f>
        <v>369</v>
      </c>
    </row>
    <row r="755" spans="1:9" ht="15" x14ac:dyDescent="0.25">
      <c r="A755" s="38" t="s">
        <v>500</v>
      </c>
      <c r="B755" s="35" t="s">
        <v>565</v>
      </c>
      <c r="C755" s="35" t="s">
        <v>164</v>
      </c>
      <c r="D755" s="35" t="s">
        <v>103</v>
      </c>
      <c r="E755" s="35" t="s">
        <v>100</v>
      </c>
      <c r="F755" s="35" t="s">
        <v>101</v>
      </c>
      <c r="G755" s="37">
        <f>G757</f>
        <v>415.2</v>
      </c>
      <c r="H755" s="37">
        <f>H757</f>
        <v>369</v>
      </c>
      <c r="I755" s="37">
        <f>I757</f>
        <v>369</v>
      </c>
    </row>
    <row r="756" spans="1:9" ht="15" hidden="1" x14ac:dyDescent="0.25">
      <c r="A756" s="38"/>
      <c r="B756" s="35"/>
      <c r="C756" s="35"/>
      <c r="D756" s="35"/>
      <c r="E756" s="35"/>
      <c r="F756" s="35"/>
      <c r="G756" s="37"/>
      <c r="H756" s="37"/>
      <c r="I756" s="37"/>
    </row>
    <row r="757" spans="1:9" ht="40.5" customHeight="1" x14ac:dyDescent="0.25">
      <c r="A757" s="38" t="s">
        <v>440</v>
      </c>
      <c r="B757" s="35" t="s">
        <v>565</v>
      </c>
      <c r="C757" s="35" t="s">
        <v>164</v>
      </c>
      <c r="D757" s="35" t="s">
        <v>103</v>
      </c>
      <c r="E757" s="35" t="s">
        <v>412</v>
      </c>
      <c r="F757" s="35" t="s">
        <v>101</v>
      </c>
      <c r="G757" s="37">
        <f>G758+G762+G772</f>
        <v>415.2</v>
      </c>
      <c r="H757" s="37">
        <f>H758+H762+H772</f>
        <v>369</v>
      </c>
      <c r="I757" s="37">
        <f>I758+I762+I772</f>
        <v>369</v>
      </c>
    </row>
    <row r="758" spans="1:9" ht="42.75" customHeight="1" x14ac:dyDescent="0.25">
      <c r="A758" s="38" t="s">
        <v>501</v>
      </c>
      <c r="B758" s="35" t="s">
        <v>565</v>
      </c>
      <c r="C758" s="35" t="s">
        <v>164</v>
      </c>
      <c r="D758" s="35" t="s">
        <v>103</v>
      </c>
      <c r="E758" s="35" t="s">
        <v>502</v>
      </c>
      <c r="F758" s="35" t="s">
        <v>101</v>
      </c>
      <c r="G758" s="37">
        <f>G759</f>
        <v>21</v>
      </c>
      <c r="H758" s="37">
        <f t="shared" ref="H758:I760" si="133">H759</f>
        <v>21</v>
      </c>
      <c r="I758" s="37">
        <f t="shared" si="133"/>
        <v>21</v>
      </c>
    </row>
    <row r="759" spans="1:9" ht="18.75" customHeight="1" x14ac:dyDescent="0.25">
      <c r="A759" s="38" t="s">
        <v>179</v>
      </c>
      <c r="B759" s="35" t="s">
        <v>565</v>
      </c>
      <c r="C759" s="35" t="s">
        <v>164</v>
      </c>
      <c r="D759" s="35" t="s">
        <v>103</v>
      </c>
      <c r="E759" s="35" t="s">
        <v>503</v>
      </c>
      <c r="F759" s="35" t="s">
        <v>101</v>
      </c>
      <c r="G759" s="37">
        <f>G760</f>
        <v>21</v>
      </c>
      <c r="H759" s="37">
        <f t="shared" si="133"/>
        <v>21</v>
      </c>
      <c r="I759" s="37">
        <f t="shared" si="133"/>
        <v>21</v>
      </c>
    </row>
    <row r="760" spans="1:9" ht="30.75" customHeight="1" x14ac:dyDescent="0.25">
      <c r="A760" s="38" t="s">
        <v>120</v>
      </c>
      <c r="B760" s="35" t="s">
        <v>565</v>
      </c>
      <c r="C760" s="35" t="s">
        <v>164</v>
      </c>
      <c r="D760" s="35" t="s">
        <v>103</v>
      </c>
      <c r="E760" s="35" t="s">
        <v>503</v>
      </c>
      <c r="F760" s="35" t="s">
        <v>121</v>
      </c>
      <c r="G760" s="37">
        <f>G761</f>
        <v>21</v>
      </c>
      <c r="H760" s="37">
        <f t="shared" si="133"/>
        <v>21</v>
      </c>
      <c r="I760" s="37">
        <f t="shared" si="133"/>
        <v>21</v>
      </c>
    </row>
    <row r="761" spans="1:9" ht="30" customHeight="1" x14ac:dyDescent="0.25">
      <c r="A761" s="38" t="s">
        <v>122</v>
      </c>
      <c r="B761" s="35" t="s">
        <v>565</v>
      </c>
      <c r="C761" s="35" t="s">
        <v>164</v>
      </c>
      <c r="D761" s="35" t="s">
        <v>103</v>
      </c>
      <c r="E761" s="35" t="s">
        <v>503</v>
      </c>
      <c r="F761" s="35" t="s">
        <v>123</v>
      </c>
      <c r="G761" s="37">
        <v>21</v>
      </c>
      <c r="H761" s="37">
        <v>21</v>
      </c>
      <c r="I761" s="37">
        <v>21</v>
      </c>
    </row>
    <row r="762" spans="1:9" ht="64.5" x14ac:dyDescent="0.25">
      <c r="A762" s="38" t="s">
        <v>441</v>
      </c>
      <c r="B762" s="35" t="s">
        <v>565</v>
      </c>
      <c r="C762" s="35" t="s">
        <v>164</v>
      </c>
      <c r="D762" s="35" t="s">
        <v>103</v>
      </c>
      <c r="E762" s="35" t="s">
        <v>414</v>
      </c>
      <c r="F762" s="35" t="s">
        <v>101</v>
      </c>
      <c r="G762" s="37">
        <f>G763</f>
        <v>248.2</v>
      </c>
      <c r="H762" s="37">
        <f>H763</f>
        <v>328</v>
      </c>
      <c r="I762" s="37">
        <f>I763</f>
        <v>328</v>
      </c>
    </row>
    <row r="763" spans="1:9" ht="20.25" customHeight="1" x14ac:dyDescent="0.25">
      <c r="A763" s="38" t="s">
        <v>179</v>
      </c>
      <c r="B763" s="35" t="s">
        <v>565</v>
      </c>
      <c r="C763" s="35" t="s">
        <v>164</v>
      </c>
      <c r="D763" s="35" t="s">
        <v>103</v>
      </c>
      <c r="E763" s="35" t="s">
        <v>415</v>
      </c>
      <c r="F763" s="35" t="s">
        <v>101</v>
      </c>
      <c r="G763" s="37">
        <f>G764+G766</f>
        <v>248.2</v>
      </c>
      <c r="H763" s="37">
        <f>H764+H766</f>
        <v>328</v>
      </c>
      <c r="I763" s="37">
        <f>I764+I766</f>
        <v>328</v>
      </c>
    </row>
    <row r="764" spans="1:9" ht="69.75" customHeight="1" x14ac:dyDescent="0.25">
      <c r="A764" s="38" t="s">
        <v>110</v>
      </c>
      <c r="B764" s="35" t="s">
        <v>565</v>
      </c>
      <c r="C764" s="35" t="s">
        <v>164</v>
      </c>
      <c r="D764" s="35" t="s">
        <v>103</v>
      </c>
      <c r="E764" s="35" t="s">
        <v>415</v>
      </c>
      <c r="F764" s="35" t="s">
        <v>111</v>
      </c>
      <c r="G764" s="37">
        <f>G765</f>
        <v>149.20000000000002</v>
      </c>
      <c r="H764" s="37">
        <f>H765</f>
        <v>187.8</v>
      </c>
      <c r="I764" s="37">
        <f>I765</f>
        <v>187.8</v>
      </c>
    </row>
    <row r="765" spans="1:9" ht="19.5" customHeight="1" x14ac:dyDescent="0.25">
      <c r="A765" s="38" t="s">
        <v>239</v>
      </c>
      <c r="B765" s="35" t="s">
        <v>565</v>
      </c>
      <c r="C765" s="35" t="s">
        <v>164</v>
      </c>
      <c r="D765" s="35" t="s">
        <v>103</v>
      </c>
      <c r="E765" s="35" t="s">
        <v>415</v>
      </c>
      <c r="F765" s="35" t="s">
        <v>240</v>
      </c>
      <c r="G765" s="37">
        <f>187.8-20-18.6</f>
        <v>149.20000000000002</v>
      </c>
      <c r="H765" s="37">
        <v>187.8</v>
      </c>
      <c r="I765" s="37">
        <v>187.8</v>
      </c>
    </row>
    <row r="766" spans="1:9" ht="30.75" customHeight="1" x14ac:dyDescent="0.25">
      <c r="A766" s="38" t="s">
        <v>120</v>
      </c>
      <c r="B766" s="35" t="s">
        <v>565</v>
      </c>
      <c r="C766" s="35" t="s">
        <v>164</v>
      </c>
      <c r="D766" s="35" t="s">
        <v>103</v>
      </c>
      <c r="E766" s="35" t="s">
        <v>415</v>
      </c>
      <c r="F766" s="35" t="s">
        <v>121</v>
      </c>
      <c r="G766" s="37">
        <f>G767</f>
        <v>98.999999999999986</v>
      </c>
      <c r="H766" s="37">
        <f>H767</f>
        <v>140.19999999999999</v>
      </c>
      <c r="I766" s="37">
        <f>I767</f>
        <v>140.19999999999999</v>
      </c>
    </row>
    <row r="767" spans="1:9" ht="26.25" x14ac:dyDescent="0.25">
      <c r="A767" s="38" t="s">
        <v>122</v>
      </c>
      <c r="B767" s="35" t="s">
        <v>565</v>
      </c>
      <c r="C767" s="35" t="s">
        <v>164</v>
      </c>
      <c r="D767" s="35" t="s">
        <v>103</v>
      </c>
      <c r="E767" s="35" t="s">
        <v>415</v>
      </c>
      <c r="F767" s="35" t="s">
        <v>123</v>
      </c>
      <c r="G767" s="37">
        <f>140.2-41.2</f>
        <v>98.999999999999986</v>
      </c>
      <c r="H767" s="37">
        <v>140.19999999999999</v>
      </c>
      <c r="I767" s="37">
        <v>140.19999999999999</v>
      </c>
    </row>
    <row r="768" spans="1:9" ht="26.25" hidden="1" x14ac:dyDescent="0.25">
      <c r="A768" s="38" t="s">
        <v>504</v>
      </c>
      <c r="B768" s="35" t="s">
        <v>565</v>
      </c>
      <c r="C768" s="35" t="s">
        <v>164</v>
      </c>
      <c r="D768" s="35" t="s">
        <v>103</v>
      </c>
      <c r="E768" s="35" t="s">
        <v>505</v>
      </c>
      <c r="F768" s="35" t="s">
        <v>101</v>
      </c>
      <c r="G768" s="37">
        <f>G769</f>
        <v>0</v>
      </c>
    </row>
    <row r="769" spans="1:9" ht="15" hidden="1" x14ac:dyDescent="0.25">
      <c r="A769" s="38" t="s">
        <v>179</v>
      </c>
      <c r="B769" s="35" t="s">
        <v>565</v>
      </c>
      <c r="C769" s="35" t="s">
        <v>164</v>
      </c>
      <c r="D769" s="35" t="s">
        <v>103</v>
      </c>
      <c r="E769" s="35" t="s">
        <v>506</v>
      </c>
      <c r="F769" s="35" t="s">
        <v>101</v>
      </c>
      <c r="G769" s="37">
        <f>G770</f>
        <v>0</v>
      </c>
    </row>
    <row r="770" spans="1:9" ht="26.25" hidden="1" x14ac:dyDescent="0.25">
      <c r="A770" s="38" t="s">
        <v>120</v>
      </c>
      <c r="B770" s="35" t="s">
        <v>565</v>
      </c>
      <c r="C770" s="35" t="s">
        <v>164</v>
      </c>
      <c r="D770" s="35" t="s">
        <v>103</v>
      </c>
      <c r="E770" s="35" t="s">
        <v>506</v>
      </c>
      <c r="F770" s="35" t="s">
        <v>121</v>
      </c>
      <c r="G770" s="37">
        <f>G771</f>
        <v>0</v>
      </c>
    </row>
    <row r="771" spans="1:9" ht="26.25" hidden="1" x14ac:dyDescent="0.25">
      <c r="A771" s="38" t="s">
        <v>122</v>
      </c>
      <c r="B771" s="35" t="s">
        <v>565</v>
      </c>
      <c r="C771" s="35" t="s">
        <v>164</v>
      </c>
      <c r="D771" s="35" t="s">
        <v>103</v>
      </c>
      <c r="E771" s="35" t="s">
        <v>506</v>
      </c>
      <c r="F771" s="35" t="s">
        <v>123</v>
      </c>
      <c r="G771" s="37">
        <v>0</v>
      </c>
    </row>
    <row r="772" spans="1:9" ht="26.25" x14ac:dyDescent="0.25">
      <c r="A772" s="38" t="s">
        <v>507</v>
      </c>
      <c r="B772" s="35" t="s">
        <v>565</v>
      </c>
      <c r="C772" s="35" t="s">
        <v>164</v>
      </c>
      <c r="D772" s="35" t="s">
        <v>103</v>
      </c>
      <c r="E772" s="35" t="s">
        <v>508</v>
      </c>
      <c r="F772" s="35" t="s">
        <v>101</v>
      </c>
      <c r="G772" s="37">
        <f>G776+G773</f>
        <v>146</v>
      </c>
      <c r="H772" s="37">
        <f>H776</f>
        <v>20</v>
      </c>
      <c r="I772" s="37">
        <f>I776</f>
        <v>20</v>
      </c>
    </row>
    <row r="773" spans="1:9" ht="39" x14ac:dyDescent="0.25">
      <c r="A773" s="38" t="s">
        <v>669</v>
      </c>
      <c r="B773" s="35" t="s">
        <v>565</v>
      </c>
      <c r="C773" s="35" t="s">
        <v>164</v>
      </c>
      <c r="D773" s="35" t="s">
        <v>103</v>
      </c>
      <c r="E773" s="35" t="s">
        <v>673</v>
      </c>
      <c r="F773" s="35" t="s">
        <v>101</v>
      </c>
      <c r="G773" s="37">
        <f>G774</f>
        <v>126</v>
      </c>
      <c r="H773" s="37">
        <v>0</v>
      </c>
      <c r="I773" s="37">
        <v>0</v>
      </c>
    </row>
    <row r="774" spans="1:9" ht="26.25" x14ac:dyDescent="0.25">
      <c r="A774" s="38" t="s">
        <v>120</v>
      </c>
      <c r="B774" s="35" t="s">
        <v>565</v>
      </c>
      <c r="C774" s="35" t="s">
        <v>164</v>
      </c>
      <c r="D774" s="35" t="s">
        <v>103</v>
      </c>
      <c r="E774" s="35" t="s">
        <v>673</v>
      </c>
      <c r="F774" s="35" t="s">
        <v>121</v>
      </c>
      <c r="G774" s="37">
        <f>G775</f>
        <v>126</v>
      </c>
      <c r="H774" s="37">
        <v>0</v>
      </c>
      <c r="I774" s="37">
        <v>0</v>
      </c>
    </row>
    <row r="775" spans="1:9" ht="26.25" x14ac:dyDescent="0.25">
      <c r="A775" s="38" t="s">
        <v>122</v>
      </c>
      <c r="B775" s="35" t="s">
        <v>565</v>
      </c>
      <c r="C775" s="35" t="s">
        <v>164</v>
      </c>
      <c r="D775" s="35" t="s">
        <v>103</v>
      </c>
      <c r="E775" s="35" t="s">
        <v>673</v>
      </c>
      <c r="F775" s="35" t="s">
        <v>123</v>
      </c>
      <c r="G775" s="37">
        <v>126</v>
      </c>
      <c r="H775" s="37">
        <v>0</v>
      </c>
      <c r="I775" s="37">
        <v>0</v>
      </c>
    </row>
    <row r="776" spans="1:9" ht="15" x14ac:dyDescent="0.25">
      <c r="A776" s="38" t="s">
        <v>179</v>
      </c>
      <c r="B776" s="35" t="s">
        <v>565</v>
      </c>
      <c r="C776" s="35" t="s">
        <v>164</v>
      </c>
      <c r="D776" s="35" t="s">
        <v>103</v>
      </c>
      <c r="E776" s="35" t="s">
        <v>509</v>
      </c>
      <c r="F776" s="35" t="s">
        <v>101</v>
      </c>
      <c r="G776" s="37">
        <f>G777</f>
        <v>20</v>
      </c>
      <c r="H776" s="37">
        <f t="shared" ref="H776:I777" si="134">H777</f>
        <v>20</v>
      </c>
      <c r="I776" s="37">
        <f t="shared" si="134"/>
        <v>20</v>
      </c>
    </row>
    <row r="777" spans="1:9" ht="30.75" customHeight="1" x14ac:dyDescent="0.25">
      <c r="A777" s="38" t="s">
        <v>120</v>
      </c>
      <c r="B777" s="35" t="s">
        <v>565</v>
      </c>
      <c r="C777" s="35" t="s">
        <v>164</v>
      </c>
      <c r="D777" s="35" t="s">
        <v>103</v>
      </c>
      <c r="E777" s="35" t="s">
        <v>509</v>
      </c>
      <c r="F777" s="35" t="s">
        <v>121</v>
      </c>
      <c r="G777" s="37">
        <f>G778</f>
        <v>20</v>
      </c>
      <c r="H777" s="37">
        <f t="shared" si="134"/>
        <v>20</v>
      </c>
      <c r="I777" s="37">
        <f t="shared" si="134"/>
        <v>20</v>
      </c>
    </row>
    <row r="778" spans="1:9" ht="33.75" customHeight="1" x14ac:dyDescent="0.25">
      <c r="A778" s="38" t="s">
        <v>122</v>
      </c>
      <c r="B778" s="35" t="s">
        <v>565</v>
      </c>
      <c r="C778" s="35" t="s">
        <v>164</v>
      </c>
      <c r="D778" s="35" t="s">
        <v>103</v>
      </c>
      <c r="E778" s="35" t="s">
        <v>509</v>
      </c>
      <c r="F778" s="35" t="s">
        <v>123</v>
      </c>
      <c r="G778" s="37">
        <v>20</v>
      </c>
      <c r="H778" s="37">
        <v>20</v>
      </c>
      <c r="I778" s="37">
        <v>20</v>
      </c>
    </row>
    <row r="779" spans="1:9" s="55" customFormat="1" ht="15" hidden="1" customHeight="1" x14ac:dyDescent="0.2">
      <c r="A779" s="54" t="s">
        <v>566</v>
      </c>
      <c r="B779" s="33" t="s">
        <v>549</v>
      </c>
      <c r="C779" s="33" t="s">
        <v>99</v>
      </c>
      <c r="D779" s="33" t="s">
        <v>99</v>
      </c>
      <c r="E779" s="33" t="s">
        <v>100</v>
      </c>
      <c r="F779" s="33" t="s">
        <v>101</v>
      </c>
      <c r="G779" s="34">
        <f>G780</f>
        <v>2468</v>
      </c>
      <c r="H779" s="44"/>
      <c r="I779" s="44"/>
    </row>
    <row r="780" spans="1:9" ht="15" hidden="1" customHeight="1" x14ac:dyDescent="0.25">
      <c r="A780" s="38" t="s">
        <v>246</v>
      </c>
      <c r="B780" s="35" t="s">
        <v>549</v>
      </c>
      <c r="C780" s="35" t="s">
        <v>243</v>
      </c>
      <c r="D780" s="35" t="s">
        <v>99</v>
      </c>
      <c r="E780" s="35" t="s">
        <v>100</v>
      </c>
      <c r="F780" s="35" t="s">
        <v>101</v>
      </c>
      <c r="G780" s="37">
        <f>G781</f>
        <v>2468</v>
      </c>
    </row>
    <row r="781" spans="1:9" ht="39" hidden="1" x14ac:dyDescent="0.25">
      <c r="A781" s="38" t="s">
        <v>567</v>
      </c>
      <c r="B781" s="35" t="s">
        <v>549</v>
      </c>
      <c r="C781" s="35" t="s">
        <v>243</v>
      </c>
      <c r="D781" s="35" t="s">
        <v>248</v>
      </c>
      <c r="E781" s="35" t="s">
        <v>100</v>
      </c>
      <c r="F781" s="35" t="s">
        <v>101</v>
      </c>
      <c r="G781" s="37">
        <f>G782</f>
        <v>2468</v>
      </c>
    </row>
    <row r="782" spans="1:9" ht="51.75" hidden="1" x14ac:dyDescent="0.25">
      <c r="A782" s="38" t="s">
        <v>203</v>
      </c>
      <c r="B782" s="35" t="s">
        <v>549</v>
      </c>
      <c r="C782" s="35" t="s">
        <v>243</v>
      </c>
      <c r="D782" s="35" t="s">
        <v>248</v>
      </c>
      <c r="E782" s="35" t="s">
        <v>204</v>
      </c>
      <c r="F782" s="35" t="s">
        <v>101</v>
      </c>
      <c r="G782" s="37">
        <f>G783</f>
        <v>2468</v>
      </c>
    </row>
    <row r="783" spans="1:9" ht="39" hidden="1" x14ac:dyDescent="0.25">
      <c r="A783" s="38" t="s">
        <v>249</v>
      </c>
      <c r="B783" s="35" t="s">
        <v>549</v>
      </c>
      <c r="C783" s="35" t="s">
        <v>243</v>
      </c>
      <c r="D783" s="35" t="s">
        <v>248</v>
      </c>
      <c r="E783" s="35" t="s">
        <v>250</v>
      </c>
      <c r="F783" s="35" t="s">
        <v>101</v>
      </c>
      <c r="G783" s="37">
        <f>G784</f>
        <v>2468</v>
      </c>
    </row>
    <row r="784" spans="1:9" ht="77.25" hidden="1" x14ac:dyDescent="0.25">
      <c r="A784" s="38" t="s">
        <v>568</v>
      </c>
      <c r="B784" s="35" t="s">
        <v>549</v>
      </c>
      <c r="C784" s="35" t="s">
        <v>243</v>
      </c>
      <c r="D784" s="35" t="s">
        <v>248</v>
      </c>
      <c r="E784" s="35" t="s">
        <v>252</v>
      </c>
      <c r="F784" s="35" t="s">
        <v>101</v>
      </c>
      <c r="G784" s="37">
        <f>G785+G788</f>
        <v>2468</v>
      </c>
    </row>
    <row r="785" spans="1:9" ht="51.75" hidden="1" x14ac:dyDescent="0.25">
      <c r="A785" s="38" t="s">
        <v>235</v>
      </c>
      <c r="B785" s="35" t="s">
        <v>549</v>
      </c>
      <c r="C785" s="35" t="s">
        <v>243</v>
      </c>
      <c r="D785" s="35" t="s">
        <v>248</v>
      </c>
      <c r="E785" s="35" t="s">
        <v>253</v>
      </c>
      <c r="F785" s="35" t="s">
        <v>101</v>
      </c>
      <c r="G785" s="37">
        <f>G786</f>
        <v>4</v>
      </c>
    </row>
    <row r="786" spans="1:9" ht="15" hidden="1" x14ac:dyDescent="0.25">
      <c r="A786" s="38" t="s">
        <v>124</v>
      </c>
      <c r="B786" s="35" t="s">
        <v>549</v>
      </c>
      <c r="C786" s="35" t="s">
        <v>243</v>
      </c>
      <c r="D786" s="35" t="s">
        <v>248</v>
      </c>
      <c r="E786" s="35" t="s">
        <v>253</v>
      </c>
      <c r="F786" s="35" t="s">
        <v>125</v>
      </c>
      <c r="G786" s="37">
        <f>G787</f>
        <v>4</v>
      </c>
    </row>
    <row r="787" spans="1:9" ht="15" hidden="1" x14ac:dyDescent="0.25">
      <c r="A787" s="38" t="s">
        <v>126</v>
      </c>
      <c r="B787" s="35" t="s">
        <v>549</v>
      </c>
      <c r="C787" s="35" t="s">
        <v>243</v>
      </c>
      <c r="D787" s="35" t="s">
        <v>248</v>
      </c>
      <c r="E787" s="35" t="s">
        <v>253</v>
      </c>
      <c r="F787" s="35" t="s">
        <v>127</v>
      </c>
      <c r="G787" s="37">
        <v>4</v>
      </c>
    </row>
    <row r="788" spans="1:9" ht="26.25" hidden="1" x14ac:dyDescent="0.25">
      <c r="A788" s="38" t="s">
        <v>237</v>
      </c>
      <c r="B788" s="35" t="s">
        <v>549</v>
      </c>
      <c r="C788" s="35" t="s">
        <v>243</v>
      </c>
      <c r="D788" s="35" t="s">
        <v>248</v>
      </c>
      <c r="E788" s="35" t="s">
        <v>254</v>
      </c>
      <c r="F788" s="35" t="s">
        <v>101</v>
      </c>
      <c r="G788" s="37">
        <f>G789+G791</f>
        <v>2464</v>
      </c>
    </row>
    <row r="789" spans="1:9" ht="51.75" hidden="1" customHeight="1" x14ac:dyDescent="0.25">
      <c r="A789" s="38" t="s">
        <v>110</v>
      </c>
      <c r="B789" s="35" t="s">
        <v>549</v>
      </c>
      <c r="C789" s="35" t="s">
        <v>243</v>
      </c>
      <c r="D789" s="35" t="s">
        <v>248</v>
      </c>
      <c r="E789" s="35" t="s">
        <v>254</v>
      </c>
      <c r="F789" s="35" t="s">
        <v>111</v>
      </c>
      <c r="G789" s="37">
        <f>G790</f>
        <v>2432.1</v>
      </c>
    </row>
    <row r="790" spans="1:9" ht="15" hidden="1" x14ac:dyDescent="0.25">
      <c r="A790" s="38" t="s">
        <v>239</v>
      </c>
      <c r="B790" s="35" t="s">
        <v>549</v>
      </c>
      <c r="C790" s="35" t="s">
        <v>243</v>
      </c>
      <c r="D790" s="35" t="s">
        <v>248</v>
      </c>
      <c r="E790" s="35" t="s">
        <v>254</v>
      </c>
      <c r="F790" s="35" t="s">
        <v>240</v>
      </c>
      <c r="G790" s="37">
        <v>2432.1</v>
      </c>
    </row>
    <row r="791" spans="1:9" ht="26.25" hidden="1" x14ac:dyDescent="0.25">
      <c r="A791" s="38" t="s">
        <v>120</v>
      </c>
      <c r="B791" s="35" t="s">
        <v>549</v>
      </c>
      <c r="C791" s="35" t="s">
        <v>243</v>
      </c>
      <c r="D791" s="35" t="s">
        <v>248</v>
      </c>
      <c r="E791" s="35" t="s">
        <v>254</v>
      </c>
      <c r="F791" s="35" t="s">
        <v>121</v>
      </c>
      <c r="G791" s="37">
        <f>G792</f>
        <v>31.9</v>
      </c>
    </row>
    <row r="792" spans="1:9" ht="26.25" hidden="1" x14ac:dyDescent="0.25">
      <c r="A792" s="38" t="s">
        <v>255</v>
      </c>
      <c r="B792" s="35" t="s">
        <v>549</v>
      </c>
      <c r="C792" s="35" t="s">
        <v>243</v>
      </c>
      <c r="D792" s="35" t="s">
        <v>248</v>
      </c>
      <c r="E792" s="35" t="s">
        <v>254</v>
      </c>
      <c r="F792" s="35" t="s">
        <v>123</v>
      </c>
      <c r="G792" s="37">
        <v>31.9</v>
      </c>
    </row>
    <row r="793" spans="1:9" s="46" customFormat="1" ht="15.75" x14ac:dyDescent="0.25">
      <c r="A793" s="54" t="s">
        <v>538</v>
      </c>
      <c r="B793" s="45"/>
      <c r="C793" s="45"/>
      <c r="D793" s="45"/>
      <c r="E793" s="45"/>
      <c r="F793" s="45"/>
      <c r="G793" s="34">
        <f>G13+G43+G57+G660+G707</f>
        <v>119161</v>
      </c>
      <c r="H793" s="34">
        <f>H13+H43+H57+H660+H707</f>
        <v>88887.499999999985</v>
      </c>
      <c r="I793" s="34">
        <f>I13+I43+I57+I660+I707</f>
        <v>91397.39999999998</v>
      </c>
    </row>
    <row r="794" spans="1:9" x14ac:dyDescent="0.2">
      <c r="A794" s="47"/>
      <c r="B794" s="48"/>
      <c r="C794" s="48"/>
      <c r="D794" s="48"/>
      <c r="E794" s="48"/>
      <c r="F794" s="48"/>
      <c r="G794" s="48"/>
    </row>
    <row r="795" spans="1:9" x14ac:dyDescent="0.2">
      <c r="A795" s="47"/>
      <c r="B795" s="48"/>
      <c r="C795" s="48"/>
      <c r="D795" s="48"/>
      <c r="E795" s="48"/>
      <c r="F795" s="48"/>
      <c r="G795" s="50"/>
      <c r="H795" s="62"/>
      <c r="I795" s="62"/>
    </row>
    <row r="796" spans="1:9" x14ac:dyDescent="0.2">
      <c r="A796" s="47"/>
      <c r="B796" s="48"/>
      <c r="C796" s="48"/>
      <c r="D796" s="48"/>
      <c r="E796" s="48"/>
      <c r="F796" s="48"/>
      <c r="G796" s="48"/>
    </row>
    <row r="797" spans="1:9" x14ac:dyDescent="0.2">
      <c r="A797" s="47"/>
      <c r="B797" s="48"/>
      <c r="C797" s="48"/>
      <c r="D797" s="48"/>
      <c r="E797" s="48"/>
      <c r="F797" s="48"/>
      <c r="G797" s="48"/>
    </row>
    <row r="798" spans="1:9" x14ac:dyDescent="0.2">
      <c r="A798" s="47"/>
      <c r="B798" s="48"/>
      <c r="C798" s="48"/>
      <c r="D798" s="48"/>
      <c r="E798" s="48"/>
      <c r="F798" s="48"/>
      <c r="G798" s="48"/>
    </row>
    <row r="799" spans="1:9" x14ac:dyDescent="0.2">
      <c r="A799" s="47"/>
      <c r="B799" s="48"/>
      <c r="C799" s="48"/>
      <c r="D799" s="48"/>
      <c r="E799" s="48"/>
      <c r="F799" s="48"/>
      <c r="G799" s="48"/>
    </row>
    <row r="800" spans="1:9" x14ac:dyDescent="0.2">
      <c r="A800" s="47"/>
      <c r="B800" s="48"/>
      <c r="C800" s="48"/>
      <c r="D800" s="48"/>
      <c r="E800" s="48"/>
      <c r="F800" s="48"/>
      <c r="G800" s="48"/>
    </row>
    <row r="801" spans="1:7" x14ac:dyDescent="0.2">
      <c r="A801" s="47"/>
      <c r="B801" s="48"/>
      <c r="C801" s="48"/>
      <c r="D801" s="48"/>
      <c r="E801" s="48"/>
      <c r="F801" s="48"/>
      <c r="G801" s="48"/>
    </row>
    <row r="802" spans="1:7" x14ac:dyDescent="0.2">
      <c r="A802" s="47"/>
      <c r="B802" s="48"/>
      <c r="C802" s="48"/>
      <c r="D802" s="48"/>
      <c r="E802" s="48"/>
      <c r="F802" s="48"/>
      <c r="G802" s="48"/>
    </row>
    <row r="803" spans="1:7" x14ac:dyDescent="0.2">
      <c r="A803" s="47"/>
      <c r="B803" s="48"/>
      <c r="C803" s="48"/>
      <c r="D803" s="48"/>
      <c r="E803" s="48"/>
      <c r="F803" s="48"/>
      <c r="G803" s="48"/>
    </row>
    <row r="804" spans="1:7" x14ac:dyDescent="0.2">
      <c r="A804" s="47"/>
      <c r="B804" s="48"/>
      <c r="C804" s="48"/>
      <c r="D804" s="48"/>
      <c r="E804" s="48"/>
      <c r="F804" s="48"/>
      <c r="G804" s="48"/>
    </row>
    <row r="805" spans="1:7" x14ac:dyDescent="0.2">
      <c r="A805" s="47"/>
      <c r="B805" s="48"/>
      <c r="C805" s="48"/>
      <c r="D805" s="48"/>
      <c r="E805" s="48"/>
      <c r="F805" s="48"/>
      <c r="G805" s="48"/>
    </row>
    <row r="806" spans="1:7" x14ac:dyDescent="0.2">
      <c r="A806" s="47"/>
      <c r="B806" s="48"/>
      <c r="C806" s="48"/>
      <c r="D806" s="48"/>
      <c r="E806" s="48"/>
      <c r="F806" s="48"/>
      <c r="G806" s="48"/>
    </row>
    <row r="807" spans="1:7" x14ac:dyDescent="0.2">
      <c r="A807" s="47"/>
      <c r="B807" s="48"/>
      <c r="C807" s="48"/>
      <c r="D807" s="48"/>
      <c r="E807" s="48"/>
      <c r="F807" s="48"/>
      <c r="G807" s="48"/>
    </row>
    <row r="808" spans="1:7" x14ac:dyDescent="0.2">
      <c r="A808" s="47"/>
      <c r="B808" s="48"/>
      <c r="C808" s="48"/>
      <c r="D808" s="48"/>
      <c r="E808" s="48"/>
      <c r="F808" s="48"/>
      <c r="G808" s="48"/>
    </row>
    <row r="809" spans="1:7" x14ac:dyDescent="0.2">
      <c r="A809" s="47"/>
      <c r="B809" s="48"/>
      <c r="C809" s="48"/>
      <c r="D809" s="48"/>
      <c r="E809" s="48"/>
      <c r="F809" s="48"/>
      <c r="G809" s="48"/>
    </row>
    <row r="810" spans="1:7" x14ac:dyDescent="0.2">
      <c r="A810" s="47"/>
      <c r="B810" s="48"/>
      <c r="C810" s="48"/>
      <c r="D810" s="48"/>
      <c r="E810" s="48"/>
      <c r="F810" s="48"/>
      <c r="G810" s="48"/>
    </row>
    <row r="811" spans="1:7" x14ac:dyDescent="0.2">
      <c r="A811" s="47"/>
      <c r="B811" s="48"/>
      <c r="C811" s="48"/>
      <c r="D811" s="48"/>
      <c r="E811" s="48"/>
      <c r="F811" s="48"/>
      <c r="G811" s="48"/>
    </row>
    <row r="812" spans="1:7" x14ac:dyDescent="0.2">
      <c r="A812" s="47"/>
      <c r="B812" s="48"/>
      <c r="C812" s="48"/>
      <c r="D812" s="48"/>
      <c r="E812" s="48"/>
      <c r="F812" s="48"/>
      <c r="G812" s="48"/>
    </row>
    <row r="813" spans="1:7" x14ac:dyDescent="0.2">
      <c r="A813" s="47"/>
      <c r="B813" s="48"/>
      <c r="C813" s="48"/>
      <c r="D813" s="48"/>
      <c r="E813" s="48"/>
      <c r="F813" s="48"/>
      <c r="G813" s="48"/>
    </row>
    <row r="814" spans="1:7" x14ac:dyDescent="0.2">
      <c r="A814" s="47"/>
      <c r="B814" s="48"/>
      <c r="C814" s="48"/>
      <c r="D814" s="48"/>
      <c r="E814" s="48"/>
      <c r="F814" s="48"/>
      <c r="G814" s="48"/>
    </row>
    <row r="815" spans="1:7" x14ac:dyDescent="0.2">
      <c r="A815" s="47"/>
      <c r="B815" s="48"/>
      <c r="C815" s="48"/>
      <c r="D815" s="48"/>
      <c r="E815" s="48"/>
      <c r="F815" s="48"/>
      <c r="G815" s="48"/>
    </row>
    <row r="816" spans="1:7" x14ac:dyDescent="0.2">
      <c r="A816" s="47"/>
      <c r="B816" s="48"/>
      <c r="C816" s="48"/>
      <c r="D816" s="48"/>
      <c r="E816" s="48"/>
      <c r="F816" s="48"/>
      <c r="G816" s="48"/>
    </row>
    <row r="817" spans="1:7" x14ac:dyDescent="0.2">
      <c r="A817" s="47"/>
      <c r="B817" s="48"/>
      <c r="C817" s="48"/>
      <c r="D817" s="48"/>
      <c r="E817" s="48"/>
      <c r="F817" s="48"/>
      <c r="G817" s="48"/>
    </row>
    <row r="818" spans="1:7" x14ac:dyDescent="0.2">
      <c r="A818" s="47"/>
      <c r="B818" s="48"/>
      <c r="C818" s="48"/>
      <c r="D818" s="48"/>
      <c r="E818" s="48"/>
      <c r="F818" s="48"/>
      <c r="G818" s="48"/>
    </row>
    <row r="819" spans="1:7" x14ac:dyDescent="0.2">
      <c r="A819" s="47"/>
      <c r="B819" s="48"/>
      <c r="C819" s="48"/>
      <c r="D819" s="48"/>
      <c r="E819" s="48"/>
      <c r="F819" s="48"/>
      <c r="G819" s="48"/>
    </row>
    <row r="820" spans="1:7" x14ac:dyDescent="0.2">
      <c r="A820" s="47"/>
      <c r="B820" s="48"/>
      <c r="C820" s="48"/>
      <c r="D820" s="48"/>
      <c r="E820" s="48"/>
      <c r="F820" s="48"/>
      <c r="G820" s="48"/>
    </row>
    <row r="821" spans="1:7" x14ac:dyDescent="0.2">
      <c r="A821" s="47"/>
      <c r="B821" s="48"/>
      <c r="C821" s="48"/>
      <c r="D821" s="48"/>
      <c r="E821" s="48"/>
      <c r="F821" s="48"/>
      <c r="G821" s="48"/>
    </row>
    <row r="822" spans="1:7" x14ac:dyDescent="0.2">
      <c r="A822" s="47"/>
      <c r="B822" s="48"/>
      <c r="C822" s="48"/>
      <c r="D822" s="48"/>
      <c r="E822" s="48"/>
      <c r="F822" s="48"/>
      <c r="G822" s="48"/>
    </row>
    <row r="823" spans="1:7" x14ac:dyDescent="0.2">
      <c r="A823" s="47"/>
      <c r="B823" s="48"/>
      <c r="C823" s="48"/>
      <c r="D823" s="48"/>
      <c r="E823" s="48"/>
      <c r="F823" s="48"/>
      <c r="G823" s="48"/>
    </row>
    <row r="824" spans="1:7" x14ac:dyDescent="0.2">
      <c r="A824" s="47"/>
      <c r="B824" s="48"/>
      <c r="C824" s="48"/>
      <c r="D824" s="48"/>
      <c r="E824" s="48"/>
      <c r="F824" s="48"/>
      <c r="G824" s="48"/>
    </row>
    <row r="825" spans="1:7" x14ac:dyDescent="0.2">
      <c r="A825" s="47"/>
      <c r="B825" s="48"/>
      <c r="C825" s="48"/>
      <c r="D825" s="48"/>
      <c r="E825" s="48"/>
      <c r="F825" s="48"/>
      <c r="G825" s="48"/>
    </row>
    <row r="826" spans="1:7" x14ac:dyDescent="0.2">
      <c r="A826" s="47"/>
      <c r="B826" s="48"/>
      <c r="C826" s="48"/>
      <c r="D826" s="48"/>
      <c r="E826" s="48"/>
      <c r="F826" s="48"/>
      <c r="G826" s="48"/>
    </row>
    <row r="827" spans="1:7" x14ac:dyDescent="0.2">
      <c r="A827" s="47"/>
      <c r="B827" s="48"/>
      <c r="C827" s="48"/>
      <c r="D827" s="48"/>
      <c r="E827" s="48"/>
      <c r="F827" s="48"/>
      <c r="G827" s="48"/>
    </row>
    <row r="828" spans="1:7" x14ac:dyDescent="0.2">
      <c r="A828" s="47"/>
      <c r="B828" s="48"/>
      <c r="C828" s="48"/>
      <c r="D828" s="48"/>
      <c r="E828" s="48"/>
      <c r="F828" s="48"/>
      <c r="G828" s="48"/>
    </row>
    <row r="829" spans="1:7" x14ac:dyDescent="0.2">
      <c r="A829" s="47"/>
      <c r="B829" s="48"/>
      <c r="C829" s="48"/>
      <c r="D829" s="48"/>
      <c r="E829" s="48"/>
      <c r="F829" s="48"/>
      <c r="G829" s="48"/>
    </row>
    <row r="830" spans="1:7" x14ac:dyDescent="0.2">
      <c r="A830" s="47"/>
      <c r="B830" s="48"/>
      <c r="C830" s="48"/>
      <c r="D830" s="48"/>
      <c r="E830" s="48"/>
      <c r="F830" s="48"/>
      <c r="G830" s="48"/>
    </row>
    <row r="831" spans="1:7" x14ac:dyDescent="0.2">
      <c r="A831" s="47"/>
      <c r="B831" s="48"/>
      <c r="C831" s="48"/>
      <c r="D831" s="48"/>
      <c r="E831" s="48"/>
      <c r="F831" s="48"/>
      <c r="G831" s="48"/>
    </row>
    <row r="832" spans="1:7" x14ac:dyDescent="0.2">
      <c r="A832" s="47"/>
      <c r="B832" s="48"/>
      <c r="C832" s="48"/>
      <c r="D832" s="48"/>
      <c r="E832" s="48"/>
      <c r="F832" s="48"/>
      <c r="G832" s="48"/>
    </row>
    <row r="833" spans="1:7" x14ac:dyDescent="0.2">
      <c r="A833" s="47"/>
      <c r="B833" s="48"/>
      <c r="C833" s="48"/>
      <c r="D833" s="48"/>
      <c r="E833" s="48"/>
      <c r="F833" s="48"/>
      <c r="G833" s="48"/>
    </row>
    <row r="834" spans="1:7" x14ac:dyDescent="0.2">
      <c r="A834" s="47"/>
      <c r="B834" s="48"/>
      <c r="C834" s="48"/>
      <c r="D834" s="48"/>
      <c r="E834" s="48"/>
      <c r="F834" s="48"/>
      <c r="G834" s="48"/>
    </row>
    <row r="835" spans="1:7" x14ac:dyDescent="0.2">
      <c r="A835" s="47"/>
      <c r="B835" s="48"/>
      <c r="C835" s="48"/>
      <c r="D835" s="48"/>
      <c r="E835" s="48"/>
      <c r="F835" s="48"/>
      <c r="G835" s="48"/>
    </row>
    <row r="836" spans="1:7" x14ac:dyDescent="0.2">
      <c r="A836" s="47"/>
      <c r="B836" s="48"/>
      <c r="C836" s="48"/>
      <c r="D836" s="48"/>
      <c r="E836" s="48"/>
      <c r="F836" s="48"/>
      <c r="G836" s="48"/>
    </row>
    <row r="837" spans="1:7" x14ac:dyDescent="0.2">
      <c r="A837" s="47"/>
      <c r="B837" s="48"/>
      <c r="C837" s="48"/>
      <c r="D837" s="48"/>
      <c r="E837" s="48"/>
      <c r="F837" s="48"/>
      <c r="G837" s="48"/>
    </row>
    <row r="838" spans="1:7" x14ac:dyDescent="0.2">
      <c r="A838" s="47"/>
      <c r="B838" s="48"/>
      <c r="C838" s="48"/>
      <c r="D838" s="48"/>
      <c r="E838" s="48"/>
      <c r="F838" s="48"/>
      <c r="G838" s="48"/>
    </row>
    <row r="839" spans="1:7" x14ac:dyDescent="0.2">
      <c r="A839" s="47"/>
      <c r="B839" s="48"/>
      <c r="C839" s="48"/>
      <c r="D839" s="48"/>
      <c r="E839" s="48"/>
      <c r="F839" s="48"/>
      <c r="G839" s="48"/>
    </row>
    <row r="840" spans="1:7" x14ac:dyDescent="0.2">
      <c r="A840" s="47"/>
      <c r="B840" s="48"/>
      <c r="C840" s="48"/>
      <c r="D840" s="48"/>
      <c r="E840" s="48"/>
      <c r="F840" s="48"/>
      <c r="G840" s="48"/>
    </row>
    <row r="841" spans="1:7" x14ac:dyDescent="0.2">
      <c r="A841" s="47"/>
      <c r="B841" s="48"/>
      <c r="C841" s="48"/>
      <c r="D841" s="48"/>
      <c r="E841" s="48"/>
      <c r="F841" s="48"/>
      <c r="G841" s="48"/>
    </row>
    <row r="842" spans="1:7" x14ac:dyDescent="0.2">
      <c r="A842" s="47"/>
      <c r="B842" s="48"/>
      <c r="C842" s="48"/>
      <c r="D842" s="48"/>
      <c r="E842" s="48"/>
      <c r="F842" s="48"/>
      <c r="G842" s="48"/>
    </row>
    <row r="843" spans="1:7" x14ac:dyDescent="0.2">
      <c r="A843" s="47"/>
      <c r="B843" s="48"/>
      <c r="C843" s="48"/>
      <c r="D843" s="48"/>
      <c r="E843" s="48"/>
      <c r="F843" s="48"/>
      <c r="G843" s="48"/>
    </row>
    <row r="844" spans="1:7" x14ac:dyDescent="0.2">
      <c r="A844" s="47"/>
      <c r="B844" s="48"/>
      <c r="C844" s="48"/>
      <c r="D844" s="48"/>
      <c r="E844" s="48"/>
      <c r="F844" s="48"/>
      <c r="G844" s="48"/>
    </row>
    <row r="845" spans="1:7" x14ac:dyDescent="0.2">
      <c r="A845" s="47"/>
      <c r="B845" s="48"/>
      <c r="C845" s="48"/>
      <c r="D845" s="48"/>
      <c r="E845" s="48"/>
      <c r="F845" s="48"/>
      <c r="G845" s="48"/>
    </row>
    <row r="846" spans="1:7" x14ac:dyDescent="0.2">
      <c r="A846" s="47"/>
      <c r="B846" s="48"/>
      <c r="C846" s="48"/>
      <c r="D846" s="48"/>
      <c r="E846" s="48"/>
      <c r="F846" s="48"/>
      <c r="G846" s="48"/>
    </row>
    <row r="847" spans="1:7" x14ac:dyDescent="0.2">
      <c r="A847" s="47"/>
      <c r="B847" s="48"/>
      <c r="C847" s="48"/>
      <c r="D847" s="48"/>
      <c r="E847" s="48"/>
      <c r="F847" s="48"/>
      <c r="G847" s="48"/>
    </row>
    <row r="848" spans="1:7" x14ac:dyDescent="0.2">
      <c r="A848" s="47"/>
      <c r="B848" s="48"/>
      <c r="C848" s="48"/>
      <c r="D848" s="48"/>
      <c r="E848" s="48"/>
      <c r="F848" s="48"/>
      <c r="G848" s="48"/>
    </row>
    <row r="849" spans="1:7" x14ac:dyDescent="0.2">
      <c r="A849" s="47"/>
      <c r="B849" s="48"/>
      <c r="C849" s="48"/>
      <c r="D849" s="48"/>
      <c r="E849" s="48"/>
      <c r="F849" s="48"/>
      <c r="G849" s="48"/>
    </row>
    <row r="850" spans="1:7" x14ac:dyDescent="0.2">
      <c r="A850" s="47"/>
      <c r="B850" s="48"/>
      <c r="C850" s="48"/>
      <c r="D850" s="48"/>
      <c r="E850" s="48"/>
      <c r="F850" s="48"/>
      <c r="G850" s="48"/>
    </row>
    <row r="851" spans="1:7" x14ac:dyDescent="0.2">
      <c r="A851" s="47"/>
      <c r="B851" s="48"/>
      <c r="C851" s="48"/>
      <c r="D851" s="48"/>
      <c r="E851" s="48"/>
      <c r="F851" s="48"/>
      <c r="G851" s="48"/>
    </row>
    <row r="852" spans="1:7" x14ac:dyDescent="0.2">
      <c r="A852" s="47"/>
      <c r="B852" s="48"/>
      <c r="C852" s="48"/>
      <c r="D852" s="48"/>
      <c r="E852" s="48"/>
      <c r="F852" s="48"/>
      <c r="G852" s="48"/>
    </row>
    <row r="853" spans="1:7" x14ac:dyDescent="0.2">
      <c r="A853" s="47"/>
      <c r="B853" s="48"/>
      <c r="C853" s="48"/>
      <c r="D853" s="48"/>
      <c r="E853" s="48"/>
      <c r="F853" s="48"/>
      <c r="G853" s="48"/>
    </row>
    <row r="854" spans="1:7" x14ac:dyDescent="0.2">
      <c r="A854" s="47"/>
      <c r="B854" s="48"/>
      <c r="C854" s="48"/>
      <c r="D854" s="48"/>
      <c r="E854" s="48"/>
      <c r="F854" s="48"/>
      <c r="G854" s="48"/>
    </row>
    <row r="855" spans="1:7" x14ac:dyDescent="0.2">
      <c r="A855" s="47"/>
      <c r="B855" s="48"/>
      <c r="C855" s="48"/>
      <c r="D855" s="48"/>
      <c r="E855" s="48"/>
      <c r="F855" s="48"/>
      <c r="G855" s="48"/>
    </row>
    <row r="856" spans="1:7" x14ac:dyDescent="0.2">
      <c r="A856" s="47"/>
      <c r="B856" s="48"/>
      <c r="C856" s="48"/>
      <c r="D856" s="48"/>
      <c r="E856" s="48"/>
      <c r="F856" s="48"/>
      <c r="G856" s="48"/>
    </row>
    <row r="857" spans="1:7" x14ac:dyDescent="0.2">
      <c r="A857" s="47"/>
      <c r="B857" s="48"/>
      <c r="C857" s="48"/>
      <c r="D857" s="48"/>
      <c r="E857" s="48"/>
      <c r="F857" s="48"/>
      <c r="G857" s="48"/>
    </row>
    <row r="858" spans="1:7" x14ac:dyDescent="0.2">
      <c r="A858" s="47"/>
      <c r="B858" s="48"/>
      <c r="C858" s="48"/>
      <c r="D858" s="48"/>
      <c r="E858" s="48"/>
      <c r="F858" s="48"/>
      <c r="G858" s="48"/>
    </row>
    <row r="859" spans="1:7" x14ac:dyDescent="0.2">
      <c r="A859" s="47"/>
      <c r="B859" s="48"/>
      <c r="C859" s="48"/>
      <c r="D859" s="48"/>
      <c r="E859" s="48"/>
      <c r="F859" s="48"/>
      <c r="G859" s="48"/>
    </row>
    <row r="860" spans="1:7" x14ac:dyDescent="0.2">
      <c r="A860" s="47"/>
      <c r="B860" s="48"/>
      <c r="C860" s="48"/>
      <c r="D860" s="48"/>
      <c r="E860" s="48"/>
      <c r="F860" s="48"/>
      <c r="G860" s="48"/>
    </row>
    <row r="861" spans="1:7" x14ac:dyDescent="0.2">
      <c r="A861" s="47"/>
      <c r="B861" s="48"/>
      <c r="C861" s="48"/>
      <c r="D861" s="48"/>
      <c r="E861" s="48"/>
      <c r="F861" s="48"/>
      <c r="G861" s="48"/>
    </row>
    <row r="862" spans="1:7" x14ac:dyDescent="0.2">
      <c r="A862" s="47"/>
      <c r="B862" s="48"/>
      <c r="C862" s="48"/>
      <c r="D862" s="48"/>
      <c r="E862" s="48"/>
      <c r="F862" s="48"/>
      <c r="G862" s="48"/>
    </row>
    <row r="863" spans="1:7" x14ac:dyDescent="0.2">
      <c r="A863" s="47"/>
      <c r="B863" s="48"/>
      <c r="C863" s="48"/>
      <c r="D863" s="48"/>
      <c r="E863" s="48"/>
      <c r="F863" s="48"/>
      <c r="G863" s="48"/>
    </row>
    <row r="864" spans="1:7" x14ac:dyDescent="0.2">
      <c r="A864" s="47"/>
      <c r="B864" s="48"/>
      <c r="C864" s="48"/>
      <c r="D864" s="48"/>
      <c r="E864" s="48"/>
      <c r="F864" s="48"/>
      <c r="G864" s="48"/>
    </row>
    <row r="865" spans="1:7" x14ac:dyDescent="0.2">
      <c r="A865" s="47"/>
      <c r="B865" s="48"/>
      <c r="C865" s="48"/>
      <c r="D865" s="48"/>
      <c r="E865" s="48"/>
      <c r="F865" s="48"/>
      <c r="G865" s="48"/>
    </row>
    <row r="866" spans="1:7" x14ac:dyDescent="0.2">
      <c r="A866" s="47"/>
      <c r="B866" s="48"/>
      <c r="C866" s="48"/>
      <c r="D866" s="48"/>
      <c r="E866" s="48"/>
      <c r="F866" s="48"/>
      <c r="G866" s="48"/>
    </row>
    <row r="867" spans="1:7" x14ac:dyDescent="0.2">
      <c r="A867" s="47"/>
      <c r="B867" s="48"/>
      <c r="C867" s="48"/>
      <c r="D867" s="48"/>
      <c r="E867" s="48"/>
      <c r="F867" s="48"/>
      <c r="G867" s="48"/>
    </row>
    <row r="868" spans="1:7" x14ac:dyDescent="0.2">
      <c r="A868" s="47"/>
      <c r="B868" s="48"/>
      <c r="C868" s="48"/>
      <c r="D868" s="48"/>
      <c r="E868" s="48"/>
      <c r="F868" s="48"/>
      <c r="G868" s="48"/>
    </row>
    <row r="869" spans="1:7" x14ac:dyDescent="0.2">
      <c r="A869" s="47"/>
      <c r="B869" s="48"/>
      <c r="C869" s="48"/>
      <c r="D869" s="48"/>
      <c r="E869" s="48"/>
      <c r="F869" s="48"/>
      <c r="G869" s="48"/>
    </row>
    <row r="870" spans="1:7" x14ac:dyDescent="0.2">
      <c r="A870" s="47"/>
      <c r="B870" s="48"/>
      <c r="C870" s="48"/>
      <c r="D870" s="48"/>
      <c r="E870" s="48"/>
      <c r="F870" s="48"/>
      <c r="G870" s="48"/>
    </row>
    <row r="871" spans="1:7" x14ac:dyDescent="0.2">
      <c r="A871" s="47"/>
      <c r="B871" s="48"/>
      <c r="C871" s="48"/>
      <c r="D871" s="48"/>
      <c r="E871" s="48"/>
      <c r="F871" s="48"/>
      <c r="G871" s="48"/>
    </row>
    <row r="872" spans="1:7" x14ac:dyDescent="0.2">
      <c r="A872" s="47"/>
      <c r="B872" s="48"/>
      <c r="C872" s="48"/>
      <c r="D872" s="48"/>
      <c r="E872" s="48"/>
      <c r="F872" s="48"/>
      <c r="G872" s="48"/>
    </row>
    <row r="873" spans="1:7" x14ac:dyDescent="0.2">
      <c r="A873" s="47"/>
      <c r="B873" s="48"/>
      <c r="C873" s="48"/>
      <c r="D873" s="48"/>
      <c r="E873" s="48"/>
      <c r="F873" s="48"/>
      <c r="G873" s="48"/>
    </row>
    <row r="874" spans="1:7" x14ac:dyDescent="0.2">
      <c r="A874" s="47"/>
      <c r="B874" s="48"/>
      <c r="C874" s="48"/>
      <c r="D874" s="48"/>
      <c r="E874" s="48"/>
      <c r="F874" s="48"/>
      <c r="G874" s="48"/>
    </row>
    <row r="875" spans="1:7" x14ac:dyDescent="0.2">
      <c r="A875" s="47"/>
      <c r="B875" s="48"/>
      <c r="C875" s="48"/>
      <c r="D875" s="48"/>
      <c r="E875" s="48"/>
      <c r="F875" s="48"/>
      <c r="G875" s="48"/>
    </row>
    <row r="876" spans="1:7" x14ac:dyDescent="0.2">
      <c r="A876" s="47"/>
      <c r="B876" s="48"/>
      <c r="C876" s="48"/>
      <c r="D876" s="48"/>
      <c r="E876" s="48"/>
      <c r="F876" s="48"/>
      <c r="G876" s="48"/>
    </row>
    <row r="877" spans="1:7" x14ac:dyDescent="0.2">
      <c r="A877" s="47"/>
      <c r="B877" s="48"/>
      <c r="C877" s="48"/>
      <c r="D877" s="48"/>
      <c r="E877" s="48"/>
      <c r="F877" s="48"/>
      <c r="G877" s="48"/>
    </row>
    <row r="878" spans="1:7" x14ac:dyDescent="0.2">
      <c r="A878" s="47"/>
      <c r="B878" s="48"/>
      <c r="C878" s="48"/>
      <c r="D878" s="48"/>
      <c r="E878" s="48"/>
      <c r="F878" s="48"/>
      <c r="G878" s="48"/>
    </row>
    <row r="879" spans="1:7" x14ac:dyDescent="0.2">
      <c r="A879" s="47"/>
      <c r="B879" s="48"/>
      <c r="C879" s="48"/>
      <c r="D879" s="48"/>
      <c r="E879" s="48"/>
      <c r="F879" s="48"/>
      <c r="G879" s="48"/>
    </row>
    <row r="880" spans="1:7" x14ac:dyDescent="0.2">
      <c r="A880" s="47"/>
      <c r="B880" s="48"/>
      <c r="C880" s="48"/>
      <c r="D880" s="48"/>
      <c r="E880" s="48"/>
      <c r="F880" s="48"/>
      <c r="G880" s="48"/>
    </row>
    <row r="881" spans="1:7" x14ac:dyDescent="0.2">
      <c r="A881" s="47"/>
      <c r="B881" s="48"/>
      <c r="C881" s="48"/>
      <c r="D881" s="48"/>
      <c r="E881" s="48"/>
      <c r="F881" s="48"/>
      <c r="G881" s="48"/>
    </row>
    <row r="882" spans="1:7" x14ac:dyDescent="0.2">
      <c r="A882" s="47"/>
      <c r="B882" s="48"/>
      <c r="C882" s="48"/>
      <c r="D882" s="48"/>
      <c r="E882" s="48"/>
      <c r="F882" s="48"/>
      <c r="G882" s="48"/>
    </row>
    <row r="883" spans="1:7" x14ac:dyDescent="0.2">
      <c r="A883" s="47"/>
      <c r="B883" s="48"/>
      <c r="C883" s="48"/>
      <c r="D883" s="48"/>
      <c r="E883" s="48"/>
      <c r="F883" s="48"/>
      <c r="G883" s="48"/>
    </row>
    <row r="884" spans="1:7" x14ac:dyDescent="0.2">
      <c r="A884" s="47"/>
      <c r="B884" s="48"/>
      <c r="C884" s="48"/>
      <c r="D884" s="48"/>
      <c r="E884" s="48"/>
      <c r="F884" s="48"/>
      <c r="G884" s="48"/>
    </row>
  </sheetData>
  <mergeCells count="16">
    <mergeCell ref="A1:I1"/>
    <mergeCell ref="A2:I2"/>
    <mergeCell ref="A3:I3"/>
    <mergeCell ref="G10:G11"/>
    <mergeCell ref="H10:H11"/>
    <mergeCell ref="I10:I11"/>
    <mergeCell ref="A5:I5"/>
    <mergeCell ref="A6:I6"/>
    <mergeCell ref="C7:I7"/>
    <mergeCell ref="A8:I8"/>
    <mergeCell ref="A10:A11"/>
    <mergeCell ref="B10:B11"/>
    <mergeCell ref="C10:C11"/>
    <mergeCell ref="D10:D11"/>
    <mergeCell ref="E10:E11"/>
    <mergeCell ref="F10:F11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85"/>
  <sheetViews>
    <sheetView tabSelected="1" view="pageBreakPreview" topLeftCell="A357" zoomScaleSheetLayoutView="100" workbookViewId="0">
      <selection activeCell="D367" sqref="D367"/>
    </sheetView>
  </sheetViews>
  <sheetFormatPr defaultRowHeight="12.75" x14ac:dyDescent="0.2"/>
  <cols>
    <col min="1" max="1" width="48" style="51" customWidth="1"/>
    <col min="2" max="2" width="16.28515625" style="40" customWidth="1"/>
    <col min="3" max="3" width="8.42578125" style="40" customWidth="1"/>
    <col min="4" max="4" width="12" style="40" customWidth="1"/>
    <col min="5" max="5" width="11.85546875" style="40" customWidth="1"/>
    <col min="6" max="6" width="14.42578125" style="40" customWidth="1"/>
    <col min="7" max="7" width="10.140625" style="25" hidden="1" customWidth="1"/>
    <col min="8" max="8" width="9.140625" style="25" hidden="1" customWidth="1"/>
    <col min="9" max="256" width="9.140625" style="25"/>
    <col min="257" max="257" width="48" style="25" customWidth="1"/>
    <col min="258" max="258" width="16.28515625" style="25" customWidth="1"/>
    <col min="259" max="259" width="8.42578125" style="25" customWidth="1"/>
    <col min="260" max="260" width="12" style="25" customWidth="1"/>
    <col min="261" max="261" width="12.140625" style="25" customWidth="1"/>
    <col min="262" max="262" width="13.42578125" style="25" customWidth="1"/>
    <col min="263" max="263" width="10.140625" style="25" bestFit="1" customWidth="1"/>
    <col min="264" max="512" width="9.140625" style="25"/>
    <col min="513" max="513" width="48" style="25" customWidth="1"/>
    <col min="514" max="514" width="16.28515625" style="25" customWidth="1"/>
    <col min="515" max="515" width="8.42578125" style="25" customWidth="1"/>
    <col min="516" max="516" width="12" style="25" customWidth="1"/>
    <col min="517" max="517" width="12.140625" style="25" customWidth="1"/>
    <col min="518" max="518" width="13.42578125" style="25" customWidth="1"/>
    <col min="519" max="519" width="10.140625" style="25" bestFit="1" customWidth="1"/>
    <col min="520" max="768" width="9.140625" style="25"/>
    <col min="769" max="769" width="48" style="25" customWidth="1"/>
    <col min="770" max="770" width="16.28515625" style="25" customWidth="1"/>
    <col min="771" max="771" width="8.42578125" style="25" customWidth="1"/>
    <col min="772" max="772" width="12" style="25" customWidth="1"/>
    <col min="773" max="773" width="12.140625" style="25" customWidth="1"/>
    <col min="774" max="774" width="13.42578125" style="25" customWidth="1"/>
    <col min="775" max="775" width="10.140625" style="25" bestFit="1" customWidth="1"/>
    <col min="776" max="1024" width="9.140625" style="25"/>
    <col min="1025" max="1025" width="48" style="25" customWidth="1"/>
    <col min="1026" max="1026" width="16.28515625" style="25" customWidth="1"/>
    <col min="1027" max="1027" width="8.42578125" style="25" customWidth="1"/>
    <col min="1028" max="1028" width="12" style="25" customWidth="1"/>
    <col min="1029" max="1029" width="12.140625" style="25" customWidth="1"/>
    <col min="1030" max="1030" width="13.42578125" style="25" customWidth="1"/>
    <col min="1031" max="1031" width="10.140625" style="25" bestFit="1" customWidth="1"/>
    <col min="1032" max="1280" width="9.140625" style="25"/>
    <col min="1281" max="1281" width="48" style="25" customWidth="1"/>
    <col min="1282" max="1282" width="16.28515625" style="25" customWidth="1"/>
    <col min="1283" max="1283" width="8.42578125" style="25" customWidth="1"/>
    <col min="1284" max="1284" width="12" style="25" customWidth="1"/>
    <col min="1285" max="1285" width="12.140625" style="25" customWidth="1"/>
    <col min="1286" max="1286" width="13.42578125" style="25" customWidth="1"/>
    <col min="1287" max="1287" width="10.140625" style="25" bestFit="1" customWidth="1"/>
    <col min="1288" max="1536" width="9.140625" style="25"/>
    <col min="1537" max="1537" width="48" style="25" customWidth="1"/>
    <col min="1538" max="1538" width="16.28515625" style="25" customWidth="1"/>
    <col min="1539" max="1539" width="8.42578125" style="25" customWidth="1"/>
    <col min="1540" max="1540" width="12" style="25" customWidth="1"/>
    <col min="1541" max="1541" width="12.140625" style="25" customWidth="1"/>
    <col min="1542" max="1542" width="13.42578125" style="25" customWidth="1"/>
    <col min="1543" max="1543" width="10.140625" style="25" bestFit="1" customWidth="1"/>
    <col min="1544" max="1792" width="9.140625" style="25"/>
    <col min="1793" max="1793" width="48" style="25" customWidth="1"/>
    <col min="1794" max="1794" width="16.28515625" style="25" customWidth="1"/>
    <col min="1795" max="1795" width="8.42578125" style="25" customWidth="1"/>
    <col min="1796" max="1796" width="12" style="25" customWidth="1"/>
    <col min="1797" max="1797" width="12.140625" style="25" customWidth="1"/>
    <col min="1798" max="1798" width="13.42578125" style="25" customWidth="1"/>
    <col min="1799" max="1799" width="10.140625" style="25" bestFit="1" customWidth="1"/>
    <col min="1800" max="2048" width="9.140625" style="25"/>
    <col min="2049" max="2049" width="48" style="25" customWidth="1"/>
    <col min="2050" max="2050" width="16.28515625" style="25" customWidth="1"/>
    <col min="2051" max="2051" width="8.42578125" style="25" customWidth="1"/>
    <col min="2052" max="2052" width="12" style="25" customWidth="1"/>
    <col min="2053" max="2053" width="12.140625" style="25" customWidth="1"/>
    <col min="2054" max="2054" width="13.42578125" style="25" customWidth="1"/>
    <col min="2055" max="2055" width="10.140625" style="25" bestFit="1" customWidth="1"/>
    <col min="2056" max="2304" width="9.140625" style="25"/>
    <col min="2305" max="2305" width="48" style="25" customWidth="1"/>
    <col min="2306" max="2306" width="16.28515625" style="25" customWidth="1"/>
    <col min="2307" max="2307" width="8.42578125" style="25" customWidth="1"/>
    <col min="2308" max="2308" width="12" style="25" customWidth="1"/>
    <col min="2309" max="2309" width="12.140625" style="25" customWidth="1"/>
    <col min="2310" max="2310" width="13.42578125" style="25" customWidth="1"/>
    <col min="2311" max="2311" width="10.140625" style="25" bestFit="1" customWidth="1"/>
    <col min="2312" max="2560" width="9.140625" style="25"/>
    <col min="2561" max="2561" width="48" style="25" customWidth="1"/>
    <col min="2562" max="2562" width="16.28515625" style="25" customWidth="1"/>
    <col min="2563" max="2563" width="8.42578125" style="25" customWidth="1"/>
    <col min="2564" max="2564" width="12" style="25" customWidth="1"/>
    <col min="2565" max="2565" width="12.140625" style="25" customWidth="1"/>
    <col min="2566" max="2566" width="13.42578125" style="25" customWidth="1"/>
    <col min="2567" max="2567" width="10.140625" style="25" bestFit="1" customWidth="1"/>
    <col min="2568" max="2816" width="9.140625" style="25"/>
    <col min="2817" max="2817" width="48" style="25" customWidth="1"/>
    <col min="2818" max="2818" width="16.28515625" style="25" customWidth="1"/>
    <col min="2819" max="2819" width="8.42578125" style="25" customWidth="1"/>
    <col min="2820" max="2820" width="12" style="25" customWidth="1"/>
    <col min="2821" max="2821" width="12.140625" style="25" customWidth="1"/>
    <col min="2822" max="2822" width="13.42578125" style="25" customWidth="1"/>
    <col min="2823" max="2823" width="10.140625" style="25" bestFit="1" customWidth="1"/>
    <col min="2824" max="3072" width="9.140625" style="25"/>
    <col min="3073" max="3073" width="48" style="25" customWidth="1"/>
    <col min="3074" max="3074" width="16.28515625" style="25" customWidth="1"/>
    <col min="3075" max="3075" width="8.42578125" style="25" customWidth="1"/>
    <col min="3076" max="3076" width="12" style="25" customWidth="1"/>
    <col min="3077" max="3077" width="12.140625" style="25" customWidth="1"/>
    <col min="3078" max="3078" width="13.42578125" style="25" customWidth="1"/>
    <col min="3079" max="3079" width="10.140625" style="25" bestFit="1" customWidth="1"/>
    <col min="3080" max="3328" width="9.140625" style="25"/>
    <col min="3329" max="3329" width="48" style="25" customWidth="1"/>
    <col min="3330" max="3330" width="16.28515625" style="25" customWidth="1"/>
    <col min="3331" max="3331" width="8.42578125" style="25" customWidth="1"/>
    <col min="3332" max="3332" width="12" style="25" customWidth="1"/>
    <col min="3333" max="3333" width="12.140625" style="25" customWidth="1"/>
    <col min="3334" max="3334" width="13.42578125" style="25" customWidth="1"/>
    <col min="3335" max="3335" width="10.140625" style="25" bestFit="1" customWidth="1"/>
    <col min="3336" max="3584" width="9.140625" style="25"/>
    <col min="3585" max="3585" width="48" style="25" customWidth="1"/>
    <col min="3586" max="3586" width="16.28515625" style="25" customWidth="1"/>
    <col min="3587" max="3587" width="8.42578125" style="25" customWidth="1"/>
    <col min="3588" max="3588" width="12" style="25" customWidth="1"/>
    <col min="3589" max="3589" width="12.140625" style="25" customWidth="1"/>
    <col min="3590" max="3590" width="13.42578125" style="25" customWidth="1"/>
    <col min="3591" max="3591" width="10.140625" style="25" bestFit="1" customWidth="1"/>
    <col min="3592" max="3840" width="9.140625" style="25"/>
    <col min="3841" max="3841" width="48" style="25" customWidth="1"/>
    <col min="3842" max="3842" width="16.28515625" style="25" customWidth="1"/>
    <col min="3843" max="3843" width="8.42578125" style="25" customWidth="1"/>
    <col min="3844" max="3844" width="12" style="25" customWidth="1"/>
    <col min="3845" max="3845" width="12.140625" style="25" customWidth="1"/>
    <col min="3846" max="3846" width="13.42578125" style="25" customWidth="1"/>
    <col min="3847" max="3847" width="10.140625" style="25" bestFit="1" customWidth="1"/>
    <col min="3848" max="4096" width="9.140625" style="25"/>
    <col min="4097" max="4097" width="48" style="25" customWidth="1"/>
    <col min="4098" max="4098" width="16.28515625" style="25" customWidth="1"/>
    <col min="4099" max="4099" width="8.42578125" style="25" customWidth="1"/>
    <col min="4100" max="4100" width="12" style="25" customWidth="1"/>
    <col min="4101" max="4101" width="12.140625" style="25" customWidth="1"/>
    <col min="4102" max="4102" width="13.42578125" style="25" customWidth="1"/>
    <col min="4103" max="4103" width="10.140625" style="25" bestFit="1" customWidth="1"/>
    <col min="4104" max="4352" width="9.140625" style="25"/>
    <col min="4353" max="4353" width="48" style="25" customWidth="1"/>
    <col min="4354" max="4354" width="16.28515625" style="25" customWidth="1"/>
    <col min="4355" max="4355" width="8.42578125" style="25" customWidth="1"/>
    <col min="4356" max="4356" width="12" style="25" customWidth="1"/>
    <col min="4357" max="4357" width="12.140625" style="25" customWidth="1"/>
    <col min="4358" max="4358" width="13.42578125" style="25" customWidth="1"/>
    <col min="4359" max="4359" width="10.140625" style="25" bestFit="1" customWidth="1"/>
    <col min="4360" max="4608" width="9.140625" style="25"/>
    <col min="4609" max="4609" width="48" style="25" customWidth="1"/>
    <col min="4610" max="4610" width="16.28515625" style="25" customWidth="1"/>
    <col min="4611" max="4611" width="8.42578125" style="25" customWidth="1"/>
    <col min="4612" max="4612" width="12" style="25" customWidth="1"/>
    <col min="4613" max="4613" width="12.140625" style="25" customWidth="1"/>
    <col min="4614" max="4614" width="13.42578125" style="25" customWidth="1"/>
    <col min="4615" max="4615" width="10.140625" style="25" bestFit="1" customWidth="1"/>
    <col min="4616" max="4864" width="9.140625" style="25"/>
    <col min="4865" max="4865" width="48" style="25" customWidth="1"/>
    <col min="4866" max="4866" width="16.28515625" style="25" customWidth="1"/>
    <col min="4867" max="4867" width="8.42578125" style="25" customWidth="1"/>
    <col min="4868" max="4868" width="12" style="25" customWidth="1"/>
    <col min="4869" max="4869" width="12.140625" style="25" customWidth="1"/>
    <col min="4870" max="4870" width="13.42578125" style="25" customWidth="1"/>
    <col min="4871" max="4871" width="10.140625" style="25" bestFit="1" customWidth="1"/>
    <col min="4872" max="5120" width="9.140625" style="25"/>
    <col min="5121" max="5121" width="48" style="25" customWidth="1"/>
    <col min="5122" max="5122" width="16.28515625" style="25" customWidth="1"/>
    <col min="5123" max="5123" width="8.42578125" style="25" customWidth="1"/>
    <col min="5124" max="5124" width="12" style="25" customWidth="1"/>
    <col min="5125" max="5125" width="12.140625" style="25" customWidth="1"/>
    <col min="5126" max="5126" width="13.42578125" style="25" customWidth="1"/>
    <col min="5127" max="5127" width="10.140625" style="25" bestFit="1" customWidth="1"/>
    <col min="5128" max="5376" width="9.140625" style="25"/>
    <col min="5377" max="5377" width="48" style="25" customWidth="1"/>
    <col min="5378" max="5378" width="16.28515625" style="25" customWidth="1"/>
    <col min="5379" max="5379" width="8.42578125" style="25" customWidth="1"/>
    <col min="5380" max="5380" width="12" style="25" customWidth="1"/>
    <col min="5381" max="5381" width="12.140625" style="25" customWidth="1"/>
    <col min="5382" max="5382" width="13.42578125" style="25" customWidth="1"/>
    <col min="5383" max="5383" width="10.140625" style="25" bestFit="1" customWidth="1"/>
    <col min="5384" max="5632" width="9.140625" style="25"/>
    <col min="5633" max="5633" width="48" style="25" customWidth="1"/>
    <col min="5634" max="5634" width="16.28515625" style="25" customWidth="1"/>
    <col min="5635" max="5635" width="8.42578125" style="25" customWidth="1"/>
    <col min="5636" max="5636" width="12" style="25" customWidth="1"/>
    <col min="5637" max="5637" width="12.140625" style="25" customWidth="1"/>
    <col min="5638" max="5638" width="13.42578125" style="25" customWidth="1"/>
    <col min="5639" max="5639" width="10.140625" style="25" bestFit="1" customWidth="1"/>
    <col min="5640" max="5888" width="9.140625" style="25"/>
    <col min="5889" max="5889" width="48" style="25" customWidth="1"/>
    <col min="5890" max="5890" width="16.28515625" style="25" customWidth="1"/>
    <col min="5891" max="5891" width="8.42578125" style="25" customWidth="1"/>
    <col min="5892" max="5892" width="12" style="25" customWidth="1"/>
    <col min="5893" max="5893" width="12.140625" style="25" customWidth="1"/>
    <col min="5894" max="5894" width="13.42578125" style="25" customWidth="1"/>
    <col min="5895" max="5895" width="10.140625" style="25" bestFit="1" customWidth="1"/>
    <col min="5896" max="6144" width="9.140625" style="25"/>
    <col min="6145" max="6145" width="48" style="25" customWidth="1"/>
    <col min="6146" max="6146" width="16.28515625" style="25" customWidth="1"/>
    <col min="6147" max="6147" width="8.42578125" style="25" customWidth="1"/>
    <col min="6148" max="6148" width="12" style="25" customWidth="1"/>
    <col min="6149" max="6149" width="12.140625" style="25" customWidth="1"/>
    <col min="6150" max="6150" width="13.42578125" style="25" customWidth="1"/>
    <col min="6151" max="6151" width="10.140625" style="25" bestFit="1" customWidth="1"/>
    <col min="6152" max="6400" width="9.140625" style="25"/>
    <col min="6401" max="6401" width="48" style="25" customWidth="1"/>
    <col min="6402" max="6402" width="16.28515625" style="25" customWidth="1"/>
    <col min="6403" max="6403" width="8.42578125" style="25" customWidth="1"/>
    <col min="6404" max="6404" width="12" style="25" customWidth="1"/>
    <col min="6405" max="6405" width="12.140625" style="25" customWidth="1"/>
    <col min="6406" max="6406" width="13.42578125" style="25" customWidth="1"/>
    <col min="6407" max="6407" width="10.140625" style="25" bestFit="1" customWidth="1"/>
    <col min="6408" max="6656" width="9.140625" style="25"/>
    <col min="6657" max="6657" width="48" style="25" customWidth="1"/>
    <col min="6658" max="6658" width="16.28515625" style="25" customWidth="1"/>
    <col min="6659" max="6659" width="8.42578125" style="25" customWidth="1"/>
    <col min="6660" max="6660" width="12" style="25" customWidth="1"/>
    <col min="6661" max="6661" width="12.140625" style="25" customWidth="1"/>
    <col min="6662" max="6662" width="13.42578125" style="25" customWidth="1"/>
    <col min="6663" max="6663" width="10.140625" style="25" bestFit="1" customWidth="1"/>
    <col min="6664" max="6912" width="9.140625" style="25"/>
    <col min="6913" max="6913" width="48" style="25" customWidth="1"/>
    <col min="6914" max="6914" width="16.28515625" style="25" customWidth="1"/>
    <col min="6915" max="6915" width="8.42578125" style="25" customWidth="1"/>
    <col min="6916" max="6916" width="12" style="25" customWidth="1"/>
    <col min="6917" max="6917" width="12.140625" style="25" customWidth="1"/>
    <col min="6918" max="6918" width="13.42578125" style="25" customWidth="1"/>
    <col min="6919" max="6919" width="10.140625" style="25" bestFit="1" customWidth="1"/>
    <col min="6920" max="7168" width="9.140625" style="25"/>
    <col min="7169" max="7169" width="48" style="25" customWidth="1"/>
    <col min="7170" max="7170" width="16.28515625" style="25" customWidth="1"/>
    <col min="7171" max="7171" width="8.42578125" style="25" customWidth="1"/>
    <col min="7172" max="7172" width="12" style="25" customWidth="1"/>
    <col min="7173" max="7173" width="12.140625" style="25" customWidth="1"/>
    <col min="7174" max="7174" width="13.42578125" style="25" customWidth="1"/>
    <col min="7175" max="7175" width="10.140625" style="25" bestFit="1" customWidth="1"/>
    <col min="7176" max="7424" width="9.140625" style="25"/>
    <col min="7425" max="7425" width="48" style="25" customWidth="1"/>
    <col min="7426" max="7426" width="16.28515625" style="25" customWidth="1"/>
    <col min="7427" max="7427" width="8.42578125" style="25" customWidth="1"/>
    <col min="7428" max="7428" width="12" style="25" customWidth="1"/>
    <col min="7429" max="7429" width="12.140625" style="25" customWidth="1"/>
    <col min="7430" max="7430" width="13.42578125" style="25" customWidth="1"/>
    <col min="7431" max="7431" width="10.140625" style="25" bestFit="1" customWidth="1"/>
    <col min="7432" max="7680" width="9.140625" style="25"/>
    <col min="7681" max="7681" width="48" style="25" customWidth="1"/>
    <col min="7682" max="7682" width="16.28515625" style="25" customWidth="1"/>
    <col min="7683" max="7683" width="8.42578125" style="25" customWidth="1"/>
    <col min="7684" max="7684" width="12" style="25" customWidth="1"/>
    <col min="7685" max="7685" width="12.140625" style="25" customWidth="1"/>
    <col min="7686" max="7686" width="13.42578125" style="25" customWidth="1"/>
    <col min="7687" max="7687" width="10.140625" style="25" bestFit="1" customWidth="1"/>
    <col min="7688" max="7936" width="9.140625" style="25"/>
    <col min="7937" max="7937" width="48" style="25" customWidth="1"/>
    <col min="7938" max="7938" width="16.28515625" style="25" customWidth="1"/>
    <col min="7939" max="7939" width="8.42578125" style="25" customWidth="1"/>
    <col min="7940" max="7940" width="12" style="25" customWidth="1"/>
    <col min="7941" max="7941" width="12.140625" style="25" customWidth="1"/>
    <col min="7942" max="7942" width="13.42578125" style="25" customWidth="1"/>
    <col min="7943" max="7943" width="10.140625" style="25" bestFit="1" customWidth="1"/>
    <col min="7944" max="8192" width="9.140625" style="25"/>
    <col min="8193" max="8193" width="48" style="25" customWidth="1"/>
    <col min="8194" max="8194" width="16.28515625" style="25" customWidth="1"/>
    <col min="8195" max="8195" width="8.42578125" style="25" customWidth="1"/>
    <col min="8196" max="8196" width="12" style="25" customWidth="1"/>
    <col min="8197" max="8197" width="12.140625" style="25" customWidth="1"/>
    <col min="8198" max="8198" width="13.42578125" style="25" customWidth="1"/>
    <col min="8199" max="8199" width="10.140625" style="25" bestFit="1" customWidth="1"/>
    <col min="8200" max="8448" width="9.140625" style="25"/>
    <col min="8449" max="8449" width="48" style="25" customWidth="1"/>
    <col min="8450" max="8450" width="16.28515625" style="25" customWidth="1"/>
    <col min="8451" max="8451" width="8.42578125" style="25" customWidth="1"/>
    <col min="8452" max="8452" width="12" style="25" customWidth="1"/>
    <col min="8453" max="8453" width="12.140625" style="25" customWidth="1"/>
    <col min="8454" max="8454" width="13.42578125" style="25" customWidth="1"/>
    <col min="8455" max="8455" width="10.140625" style="25" bestFit="1" customWidth="1"/>
    <col min="8456" max="8704" width="9.140625" style="25"/>
    <col min="8705" max="8705" width="48" style="25" customWidth="1"/>
    <col min="8706" max="8706" width="16.28515625" style="25" customWidth="1"/>
    <col min="8707" max="8707" width="8.42578125" style="25" customWidth="1"/>
    <col min="8708" max="8708" width="12" style="25" customWidth="1"/>
    <col min="8709" max="8709" width="12.140625" style="25" customWidth="1"/>
    <col min="8710" max="8710" width="13.42578125" style="25" customWidth="1"/>
    <col min="8711" max="8711" width="10.140625" style="25" bestFit="1" customWidth="1"/>
    <col min="8712" max="8960" width="9.140625" style="25"/>
    <col min="8961" max="8961" width="48" style="25" customWidth="1"/>
    <col min="8962" max="8962" width="16.28515625" style="25" customWidth="1"/>
    <col min="8963" max="8963" width="8.42578125" style="25" customWidth="1"/>
    <col min="8964" max="8964" width="12" style="25" customWidth="1"/>
    <col min="8965" max="8965" width="12.140625" style="25" customWidth="1"/>
    <col min="8966" max="8966" width="13.42578125" style="25" customWidth="1"/>
    <col min="8967" max="8967" width="10.140625" style="25" bestFit="1" customWidth="1"/>
    <col min="8968" max="9216" width="9.140625" style="25"/>
    <col min="9217" max="9217" width="48" style="25" customWidth="1"/>
    <col min="9218" max="9218" width="16.28515625" style="25" customWidth="1"/>
    <col min="9219" max="9219" width="8.42578125" style="25" customWidth="1"/>
    <col min="9220" max="9220" width="12" style="25" customWidth="1"/>
    <col min="9221" max="9221" width="12.140625" style="25" customWidth="1"/>
    <col min="9222" max="9222" width="13.42578125" style="25" customWidth="1"/>
    <col min="9223" max="9223" width="10.140625" style="25" bestFit="1" customWidth="1"/>
    <col min="9224" max="9472" width="9.140625" style="25"/>
    <col min="9473" max="9473" width="48" style="25" customWidth="1"/>
    <col min="9474" max="9474" width="16.28515625" style="25" customWidth="1"/>
    <col min="9475" max="9475" width="8.42578125" style="25" customWidth="1"/>
    <col min="9476" max="9476" width="12" style="25" customWidth="1"/>
    <col min="9477" max="9477" width="12.140625" style="25" customWidth="1"/>
    <col min="9478" max="9478" width="13.42578125" style="25" customWidth="1"/>
    <col min="9479" max="9479" width="10.140625" style="25" bestFit="1" customWidth="1"/>
    <col min="9480" max="9728" width="9.140625" style="25"/>
    <col min="9729" max="9729" width="48" style="25" customWidth="1"/>
    <col min="9730" max="9730" width="16.28515625" style="25" customWidth="1"/>
    <col min="9731" max="9731" width="8.42578125" style="25" customWidth="1"/>
    <col min="9732" max="9732" width="12" style="25" customWidth="1"/>
    <col min="9733" max="9733" width="12.140625" style="25" customWidth="1"/>
    <col min="9734" max="9734" width="13.42578125" style="25" customWidth="1"/>
    <col min="9735" max="9735" width="10.140625" style="25" bestFit="1" customWidth="1"/>
    <col min="9736" max="9984" width="9.140625" style="25"/>
    <col min="9985" max="9985" width="48" style="25" customWidth="1"/>
    <col min="9986" max="9986" width="16.28515625" style="25" customWidth="1"/>
    <col min="9987" max="9987" width="8.42578125" style="25" customWidth="1"/>
    <col min="9988" max="9988" width="12" style="25" customWidth="1"/>
    <col min="9989" max="9989" width="12.140625" style="25" customWidth="1"/>
    <col min="9990" max="9990" width="13.42578125" style="25" customWidth="1"/>
    <col min="9991" max="9991" width="10.140625" style="25" bestFit="1" customWidth="1"/>
    <col min="9992" max="10240" width="9.140625" style="25"/>
    <col min="10241" max="10241" width="48" style="25" customWidth="1"/>
    <col min="10242" max="10242" width="16.28515625" style="25" customWidth="1"/>
    <col min="10243" max="10243" width="8.42578125" style="25" customWidth="1"/>
    <col min="10244" max="10244" width="12" style="25" customWidth="1"/>
    <col min="10245" max="10245" width="12.140625" style="25" customWidth="1"/>
    <col min="10246" max="10246" width="13.42578125" style="25" customWidth="1"/>
    <col min="10247" max="10247" width="10.140625" style="25" bestFit="1" customWidth="1"/>
    <col min="10248" max="10496" width="9.140625" style="25"/>
    <col min="10497" max="10497" width="48" style="25" customWidth="1"/>
    <col min="10498" max="10498" width="16.28515625" style="25" customWidth="1"/>
    <col min="10499" max="10499" width="8.42578125" style="25" customWidth="1"/>
    <col min="10500" max="10500" width="12" style="25" customWidth="1"/>
    <col min="10501" max="10501" width="12.140625" style="25" customWidth="1"/>
    <col min="10502" max="10502" width="13.42578125" style="25" customWidth="1"/>
    <col min="10503" max="10503" width="10.140625" style="25" bestFit="1" customWidth="1"/>
    <col min="10504" max="10752" width="9.140625" style="25"/>
    <col min="10753" max="10753" width="48" style="25" customWidth="1"/>
    <col min="10754" max="10754" width="16.28515625" style="25" customWidth="1"/>
    <col min="10755" max="10755" width="8.42578125" style="25" customWidth="1"/>
    <col min="10756" max="10756" width="12" style="25" customWidth="1"/>
    <col min="10757" max="10757" width="12.140625" style="25" customWidth="1"/>
    <col min="10758" max="10758" width="13.42578125" style="25" customWidth="1"/>
    <col min="10759" max="10759" width="10.140625" style="25" bestFit="1" customWidth="1"/>
    <col min="10760" max="11008" width="9.140625" style="25"/>
    <col min="11009" max="11009" width="48" style="25" customWidth="1"/>
    <col min="11010" max="11010" width="16.28515625" style="25" customWidth="1"/>
    <col min="11011" max="11011" width="8.42578125" style="25" customWidth="1"/>
    <col min="11012" max="11012" width="12" style="25" customWidth="1"/>
    <col min="11013" max="11013" width="12.140625" style="25" customWidth="1"/>
    <col min="11014" max="11014" width="13.42578125" style="25" customWidth="1"/>
    <col min="11015" max="11015" width="10.140625" style="25" bestFit="1" customWidth="1"/>
    <col min="11016" max="11264" width="9.140625" style="25"/>
    <col min="11265" max="11265" width="48" style="25" customWidth="1"/>
    <col min="11266" max="11266" width="16.28515625" style="25" customWidth="1"/>
    <col min="11267" max="11267" width="8.42578125" style="25" customWidth="1"/>
    <col min="11268" max="11268" width="12" style="25" customWidth="1"/>
    <col min="11269" max="11269" width="12.140625" style="25" customWidth="1"/>
    <col min="11270" max="11270" width="13.42578125" style="25" customWidth="1"/>
    <col min="11271" max="11271" width="10.140625" style="25" bestFit="1" customWidth="1"/>
    <col min="11272" max="11520" width="9.140625" style="25"/>
    <col min="11521" max="11521" width="48" style="25" customWidth="1"/>
    <col min="11522" max="11522" width="16.28515625" style="25" customWidth="1"/>
    <col min="11523" max="11523" width="8.42578125" style="25" customWidth="1"/>
    <col min="11524" max="11524" width="12" style="25" customWidth="1"/>
    <col min="11525" max="11525" width="12.140625" style="25" customWidth="1"/>
    <col min="11526" max="11526" width="13.42578125" style="25" customWidth="1"/>
    <col min="11527" max="11527" width="10.140625" style="25" bestFit="1" customWidth="1"/>
    <col min="11528" max="11776" width="9.140625" style="25"/>
    <col min="11777" max="11777" width="48" style="25" customWidth="1"/>
    <col min="11778" max="11778" width="16.28515625" style="25" customWidth="1"/>
    <col min="11779" max="11779" width="8.42578125" style="25" customWidth="1"/>
    <col min="11780" max="11780" width="12" style="25" customWidth="1"/>
    <col min="11781" max="11781" width="12.140625" style="25" customWidth="1"/>
    <col min="11782" max="11782" width="13.42578125" style="25" customWidth="1"/>
    <col min="11783" max="11783" width="10.140625" style="25" bestFit="1" customWidth="1"/>
    <col min="11784" max="12032" width="9.140625" style="25"/>
    <col min="12033" max="12033" width="48" style="25" customWidth="1"/>
    <col min="12034" max="12034" width="16.28515625" style="25" customWidth="1"/>
    <col min="12035" max="12035" width="8.42578125" style="25" customWidth="1"/>
    <col min="12036" max="12036" width="12" style="25" customWidth="1"/>
    <col min="12037" max="12037" width="12.140625" style="25" customWidth="1"/>
    <col min="12038" max="12038" width="13.42578125" style="25" customWidth="1"/>
    <col min="12039" max="12039" width="10.140625" style="25" bestFit="1" customWidth="1"/>
    <col min="12040" max="12288" width="9.140625" style="25"/>
    <col min="12289" max="12289" width="48" style="25" customWidth="1"/>
    <col min="12290" max="12290" width="16.28515625" style="25" customWidth="1"/>
    <col min="12291" max="12291" width="8.42578125" style="25" customWidth="1"/>
    <col min="12292" max="12292" width="12" style="25" customWidth="1"/>
    <col min="12293" max="12293" width="12.140625" style="25" customWidth="1"/>
    <col min="12294" max="12294" width="13.42578125" style="25" customWidth="1"/>
    <col min="12295" max="12295" width="10.140625" style="25" bestFit="1" customWidth="1"/>
    <col min="12296" max="12544" width="9.140625" style="25"/>
    <col min="12545" max="12545" width="48" style="25" customWidth="1"/>
    <col min="12546" max="12546" width="16.28515625" style="25" customWidth="1"/>
    <col min="12547" max="12547" width="8.42578125" style="25" customWidth="1"/>
    <col min="12548" max="12548" width="12" style="25" customWidth="1"/>
    <col min="12549" max="12549" width="12.140625" style="25" customWidth="1"/>
    <col min="12550" max="12550" width="13.42578125" style="25" customWidth="1"/>
    <col min="12551" max="12551" width="10.140625" style="25" bestFit="1" customWidth="1"/>
    <col min="12552" max="12800" width="9.140625" style="25"/>
    <col min="12801" max="12801" width="48" style="25" customWidth="1"/>
    <col min="12802" max="12802" width="16.28515625" style="25" customWidth="1"/>
    <col min="12803" max="12803" width="8.42578125" style="25" customWidth="1"/>
    <col min="12804" max="12804" width="12" style="25" customWidth="1"/>
    <col min="12805" max="12805" width="12.140625" style="25" customWidth="1"/>
    <col min="12806" max="12806" width="13.42578125" style="25" customWidth="1"/>
    <col min="12807" max="12807" width="10.140625" style="25" bestFit="1" customWidth="1"/>
    <col min="12808" max="13056" width="9.140625" style="25"/>
    <col min="13057" max="13057" width="48" style="25" customWidth="1"/>
    <col min="13058" max="13058" width="16.28515625" style="25" customWidth="1"/>
    <col min="13059" max="13059" width="8.42578125" style="25" customWidth="1"/>
    <col min="13060" max="13060" width="12" style="25" customWidth="1"/>
    <col min="13061" max="13061" width="12.140625" style="25" customWidth="1"/>
    <col min="13062" max="13062" width="13.42578125" style="25" customWidth="1"/>
    <col min="13063" max="13063" width="10.140625" style="25" bestFit="1" customWidth="1"/>
    <col min="13064" max="13312" width="9.140625" style="25"/>
    <col min="13313" max="13313" width="48" style="25" customWidth="1"/>
    <col min="13314" max="13314" width="16.28515625" style="25" customWidth="1"/>
    <col min="13315" max="13315" width="8.42578125" style="25" customWidth="1"/>
    <col min="13316" max="13316" width="12" style="25" customWidth="1"/>
    <col min="13317" max="13317" width="12.140625" style="25" customWidth="1"/>
    <col min="13318" max="13318" width="13.42578125" style="25" customWidth="1"/>
    <col min="13319" max="13319" width="10.140625" style="25" bestFit="1" customWidth="1"/>
    <col min="13320" max="13568" width="9.140625" style="25"/>
    <col min="13569" max="13569" width="48" style="25" customWidth="1"/>
    <col min="13570" max="13570" width="16.28515625" style="25" customWidth="1"/>
    <col min="13571" max="13571" width="8.42578125" style="25" customWidth="1"/>
    <col min="13572" max="13572" width="12" style="25" customWidth="1"/>
    <col min="13573" max="13573" width="12.140625" style="25" customWidth="1"/>
    <col min="13574" max="13574" width="13.42578125" style="25" customWidth="1"/>
    <col min="13575" max="13575" width="10.140625" style="25" bestFit="1" customWidth="1"/>
    <col min="13576" max="13824" width="9.140625" style="25"/>
    <col min="13825" max="13825" width="48" style="25" customWidth="1"/>
    <col min="13826" max="13826" width="16.28515625" style="25" customWidth="1"/>
    <col min="13827" max="13827" width="8.42578125" style="25" customWidth="1"/>
    <col min="13828" max="13828" width="12" style="25" customWidth="1"/>
    <col min="13829" max="13829" width="12.140625" style="25" customWidth="1"/>
    <col min="13830" max="13830" width="13.42578125" style="25" customWidth="1"/>
    <col min="13831" max="13831" width="10.140625" style="25" bestFit="1" customWidth="1"/>
    <col min="13832" max="14080" width="9.140625" style="25"/>
    <col min="14081" max="14081" width="48" style="25" customWidth="1"/>
    <col min="14082" max="14082" width="16.28515625" style="25" customWidth="1"/>
    <col min="14083" max="14083" width="8.42578125" style="25" customWidth="1"/>
    <col min="14084" max="14084" width="12" style="25" customWidth="1"/>
    <col min="14085" max="14085" width="12.140625" style="25" customWidth="1"/>
    <col min="14086" max="14086" width="13.42578125" style="25" customWidth="1"/>
    <col min="14087" max="14087" width="10.140625" style="25" bestFit="1" customWidth="1"/>
    <col min="14088" max="14336" width="9.140625" style="25"/>
    <col min="14337" max="14337" width="48" style="25" customWidth="1"/>
    <col min="14338" max="14338" width="16.28515625" style="25" customWidth="1"/>
    <col min="14339" max="14339" width="8.42578125" style="25" customWidth="1"/>
    <col min="14340" max="14340" width="12" style="25" customWidth="1"/>
    <col min="14341" max="14341" width="12.140625" style="25" customWidth="1"/>
    <col min="14342" max="14342" width="13.42578125" style="25" customWidth="1"/>
    <col min="14343" max="14343" width="10.140625" style="25" bestFit="1" customWidth="1"/>
    <col min="14344" max="14592" width="9.140625" style="25"/>
    <col min="14593" max="14593" width="48" style="25" customWidth="1"/>
    <col min="14594" max="14594" width="16.28515625" style="25" customWidth="1"/>
    <col min="14595" max="14595" width="8.42578125" style="25" customWidth="1"/>
    <col min="14596" max="14596" width="12" style="25" customWidth="1"/>
    <col min="14597" max="14597" width="12.140625" style="25" customWidth="1"/>
    <col min="14598" max="14598" width="13.42578125" style="25" customWidth="1"/>
    <col min="14599" max="14599" width="10.140625" style="25" bestFit="1" customWidth="1"/>
    <col min="14600" max="14848" width="9.140625" style="25"/>
    <col min="14849" max="14849" width="48" style="25" customWidth="1"/>
    <col min="14850" max="14850" width="16.28515625" style="25" customWidth="1"/>
    <col min="14851" max="14851" width="8.42578125" style="25" customWidth="1"/>
    <col min="14852" max="14852" width="12" style="25" customWidth="1"/>
    <col min="14853" max="14853" width="12.140625" style="25" customWidth="1"/>
    <col min="14854" max="14854" width="13.42578125" style="25" customWidth="1"/>
    <col min="14855" max="14855" width="10.140625" style="25" bestFit="1" customWidth="1"/>
    <col min="14856" max="15104" width="9.140625" style="25"/>
    <col min="15105" max="15105" width="48" style="25" customWidth="1"/>
    <col min="15106" max="15106" width="16.28515625" style="25" customWidth="1"/>
    <col min="15107" max="15107" width="8.42578125" style="25" customWidth="1"/>
    <col min="15108" max="15108" width="12" style="25" customWidth="1"/>
    <col min="15109" max="15109" width="12.140625" style="25" customWidth="1"/>
    <col min="15110" max="15110" width="13.42578125" style="25" customWidth="1"/>
    <col min="15111" max="15111" width="10.140625" style="25" bestFit="1" customWidth="1"/>
    <col min="15112" max="15360" width="9.140625" style="25"/>
    <col min="15361" max="15361" width="48" style="25" customWidth="1"/>
    <col min="15362" max="15362" width="16.28515625" style="25" customWidth="1"/>
    <col min="15363" max="15363" width="8.42578125" style="25" customWidth="1"/>
    <col min="15364" max="15364" width="12" style="25" customWidth="1"/>
    <col min="15365" max="15365" width="12.140625" style="25" customWidth="1"/>
    <col min="15366" max="15366" width="13.42578125" style="25" customWidth="1"/>
    <col min="15367" max="15367" width="10.140625" style="25" bestFit="1" customWidth="1"/>
    <col min="15368" max="15616" width="9.140625" style="25"/>
    <col min="15617" max="15617" width="48" style="25" customWidth="1"/>
    <col min="15618" max="15618" width="16.28515625" style="25" customWidth="1"/>
    <col min="15619" max="15619" width="8.42578125" style="25" customWidth="1"/>
    <col min="15620" max="15620" width="12" style="25" customWidth="1"/>
    <col min="15621" max="15621" width="12.140625" style="25" customWidth="1"/>
    <col min="15622" max="15622" width="13.42578125" style="25" customWidth="1"/>
    <col min="15623" max="15623" width="10.140625" style="25" bestFit="1" customWidth="1"/>
    <col min="15624" max="15872" width="9.140625" style="25"/>
    <col min="15873" max="15873" width="48" style="25" customWidth="1"/>
    <col min="15874" max="15874" width="16.28515625" style="25" customWidth="1"/>
    <col min="15875" max="15875" width="8.42578125" style="25" customWidth="1"/>
    <col min="15876" max="15876" width="12" style="25" customWidth="1"/>
    <col min="15877" max="15877" width="12.140625" style="25" customWidth="1"/>
    <col min="15878" max="15878" width="13.42578125" style="25" customWidth="1"/>
    <col min="15879" max="15879" width="10.140625" style="25" bestFit="1" customWidth="1"/>
    <col min="15880" max="16128" width="9.140625" style="25"/>
    <col min="16129" max="16129" width="48" style="25" customWidth="1"/>
    <col min="16130" max="16130" width="16.28515625" style="25" customWidth="1"/>
    <col min="16131" max="16131" width="8.42578125" style="25" customWidth="1"/>
    <col min="16132" max="16132" width="12" style="25" customWidth="1"/>
    <col min="16133" max="16133" width="12.140625" style="25" customWidth="1"/>
    <col min="16134" max="16134" width="13.42578125" style="25" customWidth="1"/>
    <col min="16135" max="16135" width="10.140625" style="25" bestFit="1" customWidth="1"/>
    <col min="16136" max="16384" width="9.140625" style="25"/>
  </cols>
  <sheetData>
    <row r="1" spans="1:9" ht="15.75" x14ac:dyDescent="0.25">
      <c r="A1" s="122" t="s">
        <v>646</v>
      </c>
      <c r="B1" s="122"/>
      <c r="C1" s="122"/>
      <c r="D1" s="122"/>
      <c r="E1" s="122"/>
      <c r="F1" s="122"/>
      <c r="G1" s="122"/>
      <c r="H1" s="122"/>
    </row>
    <row r="2" spans="1:9" ht="15.75" x14ac:dyDescent="0.2">
      <c r="A2" s="123" t="s">
        <v>86</v>
      </c>
      <c r="B2" s="123"/>
      <c r="C2" s="123"/>
      <c r="D2" s="123"/>
      <c r="E2" s="123"/>
      <c r="F2" s="123"/>
      <c r="G2" s="123"/>
      <c r="H2" s="123"/>
    </row>
    <row r="3" spans="1:9" ht="15.75" x14ac:dyDescent="0.2">
      <c r="A3" s="124" t="s">
        <v>703</v>
      </c>
      <c r="B3" s="124"/>
      <c r="C3" s="124"/>
      <c r="D3" s="124"/>
      <c r="E3" s="124"/>
      <c r="F3" s="124"/>
      <c r="G3" s="115"/>
      <c r="H3" s="115"/>
      <c r="I3" s="115"/>
    </row>
    <row r="4" spans="1:9" ht="20.25" customHeight="1" x14ac:dyDescent="0.25">
      <c r="D4" s="143" t="s">
        <v>579</v>
      </c>
      <c r="E4" s="143"/>
      <c r="F4" s="143"/>
    </row>
    <row r="5" spans="1:9" ht="15" customHeight="1" x14ac:dyDescent="0.2">
      <c r="A5" s="124" t="s">
        <v>86</v>
      </c>
      <c r="B5" s="124"/>
      <c r="C5" s="124"/>
      <c r="D5" s="124"/>
      <c r="E5" s="124"/>
      <c r="F5" s="124"/>
    </row>
    <row r="6" spans="1:9" ht="15.75" customHeight="1" x14ac:dyDescent="0.2">
      <c r="A6" s="124" t="s">
        <v>585</v>
      </c>
      <c r="B6" s="124"/>
      <c r="C6" s="124"/>
      <c r="D6" s="124"/>
      <c r="E6" s="124"/>
      <c r="F6" s="124"/>
    </row>
    <row r="7" spans="1:9" ht="28.5" customHeight="1" x14ac:dyDescent="0.25">
      <c r="A7" s="132"/>
      <c r="B7" s="132"/>
      <c r="C7" s="132"/>
      <c r="D7" s="132"/>
      <c r="E7" s="132"/>
      <c r="F7" s="132"/>
    </row>
    <row r="8" spans="1:9" ht="79.5" customHeight="1" x14ac:dyDescent="0.3">
      <c r="A8" s="140" t="s">
        <v>570</v>
      </c>
      <c r="B8" s="140"/>
      <c r="C8" s="140"/>
      <c r="D8" s="140"/>
      <c r="E8" s="140"/>
      <c r="F8" s="140"/>
    </row>
    <row r="9" spans="1:9" ht="19.5" customHeight="1" x14ac:dyDescent="0.3">
      <c r="A9" s="75"/>
      <c r="B9" s="75"/>
      <c r="C9" s="75"/>
      <c r="D9" s="75"/>
      <c r="E9" s="76"/>
      <c r="F9" s="40" t="s">
        <v>571</v>
      </c>
    </row>
    <row r="10" spans="1:9" s="28" customFormat="1" ht="16.5" customHeight="1" x14ac:dyDescent="0.2">
      <c r="A10" s="141" t="s">
        <v>88</v>
      </c>
      <c r="B10" s="142" t="s">
        <v>91</v>
      </c>
      <c r="C10" s="142" t="s">
        <v>92</v>
      </c>
      <c r="D10" s="138" t="s">
        <v>93</v>
      </c>
      <c r="E10" s="138" t="s">
        <v>94</v>
      </c>
      <c r="F10" s="138" t="s">
        <v>95</v>
      </c>
    </row>
    <row r="11" spans="1:9" s="28" customFormat="1" ht="39.75" customHeight="1" x14ac:dyDescent="0.2">
      <c r="A11" s="141"/>
      <c r="B11" s="139"/>
      <c r="C11" s="139"/>
      <c r="D11" s="139"/>
      <c r="E11" s="139"/>
      <c r="F11" s="139"/>
    </row>
    <row r="12" spans="1:9" s="32" customFormat="1" ht="12" customHeight="1" x14ac:dyDescent="0.2">
      <c r="A12" s="29">
        <v>1</v>
      </c>
      <c r="B12" s="29">
        <v>2</v>
      </c>
      <c r="C12" s="29">
        <v>3</v>
      </c>
      <c r="D12" s="30" t="s">
        <v>572</v>
      </c>
      <c r="E12" s="30" t="s">
        <v>652</v>
      </c>
      <c r="F12" s="30" t="s">
        <v>96</v>
      </c>
    </row>
    <row r="13" spans="1:9" s="27" customFormat="1" ht="38.25" hidden="1" x14ac:dyDescent="0.2">
      <c r="A13" s="54" t="s">
        <v>389</v>
      </c>
      <c r="B13" s="33" t="s">
        <v>390</v>
      </c>
      <c r="C13" s="33" t="s">
        <v>101</v>
      </c>
      <c r="D13" s="34">
        <f>D18+D22</f>
        <v>0</v>
      </c>
      <c r="E13" s="34">
        <f>E18+E22</f>
        <v>0</v>
      </c>
      <c r="F13" s="34">
        <f>F18+F22</f>
        <v>0</v>
      </c>
    </row>
    <row r="14" spans="1:9" s="27" customFormat="1" ht="27.75" hidden="1" customHeight="1" x14ac:dyDescent="0.25">
      <c r="A14" s="38" t="s">
        <v>573</v>
      </c>
      <c r="B14" s="35" t="s">
        <v>574</v>
      </c>
      <c r="C14" s="35" t="s">
        <v>101</v>
      </c>
      <c r="D14" s="37">
        <f>D15</f>
        <v>0</v>
      </c>
      <c r="E14" s="37">
        <f t="shared" ref="E14:F16" si="0">E15</f>
        <v>0</v>
      </c>
      <c r="F14" s="37">
        <f t="shared" si="0"/>
        <v>0</v>
      </c>
    </row>
    <row r="15" spans="1:9" s="27" customFormat="1" ht="15" hidden="1" x14ac:dyDescent="0.25">
      <c r="A15" s="38" t="s">
        <v>179</v>
      </c>
      <c r="B15" s="35" t="s">
        <v>559</v>
      </c>
      <c r="C15" s="35" t="s">
        <v>101</v>
      </c>
      <c r="D15" s="37">
        <f>D16</f>
        <v>0</v>
      </c>
      <c r="E15" s="37">
        <f t="shared" si="0"/>
        <v>0</v>
      </c>
      <c r="F15" s="37">
        <f t="shared" si="0"/>
        <v>0</v>
      </c>
    </row>
    <row r="16" spans="1:9" s="27" customFormat="1" ht="26.25" hidden="1" x14ac:dyDescent="0.25">
      <c r="A16" s="38" t="s">
        <v>394</v>
      </c>
      <c r="B16" s="35" t="s">
        <v>559</v>
      </c>
      <c r="C16" s="35" t="s">
        <v>395</v>
      </c>
      <c r="D16" s="37">
        <f>D17</f>
        <v>0</v>
      </c>
      <c r="E16" s="37">
        <f t="shared" si="0"/>
        <v>0</v>
      </c>
      <c r="F16" s="37">
        <f t="shared" si="0"/>
        <v>0</v>
      </c>
    </row>
    <row r="17" spans="1:6" s="27" customFormat="1" ht="15" hidden="1" x14ac:dyDescent="0.25">
      <c r="A17" s="38" t="s">
        <v>396</v>
      </c>
      <c r="B17" s="35" t="s">
        <v>559</v>
      </c>
      <c r="C17" s="35" t="s">
        <v>397</v>
      </c>
      <c r="D17" s="37">
        <v>0</v>
      </c>
      <c r="E17" s="37">
        <v>0</v>
      </c>
      <c r="F17" s="37">
        <v>0</v>
      </c>
    </row>
    <row r="18" spans="1:6" s="27" customFormat="1" ht="51.75" hidden="1" x14ac:dyDescent="0.25">
      <c r="A18" s="36" t="s">
        <v>391</v>
      </c>
      <c r="B18" s="35" t="s">
        <v>392</v>
      </c>
      <c r="C18" s="35" t="s">
        <v>101</v>
      </c>
      <c r="D18" s="37">
        <f>D19</f>
        <v>0</v>
      </c>
      <c r="E18" s="37">
        <f t="shared" ref="E18:F20" si="1">E19</f>
        <v>0</v>
      </c>
      <c r="F18" s="37">
        <f t="shared" si="1"/>
        <v>0</v>
      </c>
    </row>
    <row r="19" spans="1:6" s="27" customFormat="1" ht="15" hidden="1" x14ac:dyDescent="0.25">
      <c r="A19" s="36" t="s">
        <v>179</v>
      </c>
      <c r="B19" s="35" t="s">
        <v>393</v>
      </c>
      <c r="C19" s="35" t="s">
        <v>101</v>
      </c>
      <c r="D19" s="37">
        <f>D20</f>
        <v>0</v>
      </c>
      <c r="E19" s="37">
        <f t="shared" si="1"/>
        <v>0</v>
      </c>
      <c r="F19" s="37">
        <f t="shared" si="1"/>
        <v>0</v>
      </c>
    </row>
    <row r="20" spans="1:6" s="27" customFormat="1" ht="26.25" hidden="1" x14ac:dyDescent="0.25">
      <c r="A20" s="36" t="s">
        <v>394</v>
      </c>
      <c r="B20" s="35" t="s">
        <v>393</v>
      </c>
      <c r="C20" s="35" t="s">
        <v>395</v>
      </c>
      <c r="D20" s="37">
        <f>D21</f>
        <v>0</v>
      </c>
      <c r="E20" s="37">
        <f t="shared" si="1"/>
        <v>0</v>
      </c>
      <c r="F20" s="37">
        <f t="shared" si="1"/>
        <v>0</v>
      </c>
    </row>
    <row r="21" spans="1:6" s="27" customFormat="1" ht="15" hidden="1" x14ac:dyDescent="0.25">
      <c r="A21" s="36" t="s">
        <v>396</v>
      </c>
      <c r="B21" s="35" t="s">
        <v>393</v>
      </c>
      <c r="C21" s="35" t="s">
        <v>397</v>
      </c>
      <c r="D21" s="37">
        <f>63.1+64.2-64.2-63.1</f>
        <v>0</v>
      </c>
      <c r="E21" s="37">
        <f>63.1+64.2-64.2-63.1</f>
        <v>0</v>
      </c>
      <c r="F21" s="37">
        <f>63.1+64.2-64.2-63.1</f>
        <v>0</v>
      </c>
    </row>
    <row r="22" spans="1:6" s="27" customFormat="1" ht="26.25" hidden="1" x14ac:dyDescent="0.25">
      <c r="A22" s="38" t="s">
        <v>512</v>
      </c>
      <c r="B22" s="35" t="s">
        <v>513</v>
      </c>
      <c r="C22" s="35" t="s">
        <v>101</v>
      </c>
      <c r="D22" s="37">
        <f>D23</f>
        <v>0</v>
      </c>
      <c r="E22" s="37">
        <f t="shared" ref="E22:F24" si="2">E23</f>
        <v>0</v>
      </c>
      <c r="F22" s="37">
        <f t="shared" si="2"/>
        <v>0</v>
      </c>
    </row>
    <row r="23" spans="1:6" s="27" customFormat="1" ht="15" hidden="1" x14ac:dyDescent="0.25">
      <c r="A23" s="36" t="s">
        <v>179</v>
      </c>
      <c r="B23" s="35" t="s">
        <v>514</v>
      </c>
      <c r="C23" s="35" t="s">
        <v>101</v>
      </c>
      <c r="D23" s="37">
        <f>D24</f>
        <v>0</v>
      </c>
      <c r="E23" s="37">
        <f t="shared" si="2"/>
        <v>0</v>
      </c>
      <c r="F23" s="37">
        <f t="shared" si="2"/>
        <v>0</v>
      </c>
    </row>
    <row r="24" spans="1:6" s="27" customFormat="1" ht="26.25" hidden="1" x14ac:dyDescent="0.25">
      <c r="A24" s="36" t="s">
        <v>394</v>
      </c>
      <c r="B24" s="35" t="s">
        <v>514</v>
      </c>
      <c r="C24" s="35" t="s">
        <v>395</v>
      </c>
      <c r="D24" s="37">
        <f>D25</f>
        <v>0</v>
      </c>
      <c r="E24" s="37">
        <f t="shared" si="2"/>
        <v>0</v>
      </c>
      <c r="F24" s="37">
        <f t="shared" si="2"/>
        <v>0</v>
      </c>
    </row>
    <row r="25" spans="1:6" s="27" customFormat="1" ht="15" hidden="1" x14ac:dyDescent="0.25">
      <c r="A25" s="36" t="s">
        <v>396</v>
      </c>
      <c r="B25" s="35" t="s">
        <v>514</v>
      </c>
      <c r="C25" s="35" t="s">
        <v>397</v>
      </c>
      <c r="D25" s="37">
        <f>6-6</f>
        <v>0</v>
      </c>
      <c r="E25" s="37">
        <f>6-6</f>
        <v>0</v>
      </c>
      <c r="F25" s="37">
        <f>6-6</f>
        <v>0</v>
      </c>
    </row>
    <row r="26" spans="1:6" s="27" customFormat="1" ht="36.75" customHeight="1" x14ac:dyDescent="0.2">
      <c r="A26" s="54" t="s">
        <v>175</v>
      </c>
      <c r="B26" s="33" t="s">
        <v>176</v>
      </c>
      <c r="C26" s="33" t="s">
        <v>101</v>
      </c>
      <c r="D26" s="34">
        <f>D27+D35</f>
        <v>68.600000000000009</v>
      </c>
      <c r="E26" s="34">
        <f t="shared" ref="E26:F26" si="3">E27+E35</f>
        <v>5.9</v>
      </c>
      <c r="F26" s="34">
        <f t="shared" si="3"/>
        <v>5.9</v>
      </c>
    </row>
    <row r="27" spans="1:6" s="27" customFormat="1" ht="39.75" customHeight="1" x14ac:dyDescent="0.25">
      <c r="A27" s="38" t="s">
        <v>461</v>
      </c>
      <c r="B27" s="35" t="s">
        <v>462</v>
      </c>
      <c r="C27" s="35" t="s">
        <v>101</v>
      </c>
      <c r="D27" s="37">
        <f>D28</f>
        <v>5.9</v>
      </c>
      <c r="E27" s="37">
        <f t="shared" ref="E27:F29" si="4">E28</f>
        <v>5.9</v>
      </c>
      <c r="F27" s="37">
        <f t="shared" si="4"/>
        <v>5.9</v>
      </c>
    </row>
    <row r="28" spans="1:6" s="27" customFormat="1" ht="17.25" customHeight="1" x14ac:dyDescent="0.25">
      <c r="A28" s="38" t="s">
        <v>179</v>
      </c>
      <c r="B28" s="35" t="s">
        <v>463</v>
      </c>
      <c r="C28" s="35" t="s">
        <v>101</v>
      </c>
      <c r="D28" s="37">
        <f>D29</f>
        <v>5.9</v>
      </c>
      <c r="E28" s="37">
        <f t="shared" si="4"/>
        <v>5.9</v>
      </c>
      <c r="F28" s="37">
        <f t="shared" si="4"/>
        <v>5.9</v>
      </c>
    </row>
    <row r="29" spans="1:6" s="27" customFormat="1" ht="30" customHeight="1" x14ac:dyDescent="0.25">
      <c r="A29" s="38" t="s">
        <v>120</v>
      </c>
      <c r="B29" s="35" t="s">
        <v>463</v>
      </c>
      <c r="C29" s="35" t="s">
        <v>121</v>
      </c>
      <c r="D29" s="37">
        <f>D30</f>
        <v>5.9</v>
      </c>
      <c r="E29" s="37">
        <f t="shared" si="4"/>
        <v>5.9</v>
      </c>
      <c r="F29" s="37">
        <f t="shared" si="4"/>
        <v>5.9</v>
      </c>
    </row>
    <row r="30" spans="1:6" s="27" customFormat="1" ht="27" customHeight="1" x14ac:dyDescent="0.25">
      <c r="A30" s="38" t="s">
        <v>255</v>
      </c>
      <c r="B30" s="35" t="s">
        <v>463</v>
      </c>
      <c r="C30" s="35" t="s">
        <v>123</v>
      </c>
      <c r="D30" s="37">
        <f>5.9+5.9-5.9</f>
        <v>5.9</v>
      </c>
      <c r="E30" s="37">
        <f>5.9+5.9-5.9</f>
        <v>5.9</v>
      </c>
      <c r="F30" s="37">
        <f>5.9+5.9-5.9</f>
        <v>5.9</v>
      </c>
    </row>
    <row r="31" spans="1:6" s="27" customFormat="1" ht="26.25" hidden="1" x14ac:dyDescent="0.25">
      <c r="A31" s="38" t="s">
        <v>177</v>
      </c>
      <c r="B31" s="35" t="s">
        <v>178</v>
      </c>
      <c r="C31" s="35" t="s">
        <v>101</v>
      </c>
      <c r="D31" s="37">
        <f>D32</f>
        <v>0</v>
      </c>
      <c r="E31" s="37">
        <f t="shared" ref="E31:F33" si="5">E32</f>
        <v>0</v>
      </c>
      <c r="F31" s="37">
        <f t="shared" si="5"/>
        <v>0</v>
      </c>
    </row>
    <row r="32" spans="1:6" s="27" customFormat="1" ht="15" hidden="1" x14ac:dyDescent="0.25">
      <c r="A32" s="38" t="s">
        <v>179</v>
      </c>
      <c r="B32" s="35" t="s">
        <v>180</v>
      </c>
      <c r="C32" s="35" t="s">
        <v>101</v>
      </c>
      <c r="D32" s="37">
        <f>D33</f>
        <v>0</v>
      </c>
      <c r="E32" s="37">
        <f t="shared" si="5"/>
        <v>0</v>
      </c>
      <c r="F32" s="37">
        <f t="shared" si="5"/>
        <v>0</v>
      </c>
    </row>
    <row r="33" spans="1:6" s="27" customFormat="1" ht="26.25" hidden="1" x14ac:dyDescent="0.25">
      <c r="A33" s="38" t="s">
        <v>120</v>
      </c>
      <c r="B33" s="35" t="s">
        <v>180</v>
      </c>
      <c r="C33" s="35" t="s">
        <v>121</v>
      </c>
      <c r="D33" s="37">
        <f>D34</f>
        <v>0</v>
      </c>
      <c r="E33" s="37">
        <f t="shared" si="5"/>
        <v>0</v>
      </c>
      <c r="F33" s="37">
        <f t="shared" si="5"/>
        <v>0</v>
      </c>
    </row>
    <row r="34" spans="1:6" s="27" customFormat="1" ht="26.25" hidden="1" x14ac:dyDescent="0.25">
      <c r="A34" s="38" t="s">
        <v>255</v>
      </c>
      <c r="B34" s="35" t="s">
        <v>180</v>
      </c>
      <c r="C34" s="35" t="s">
        <v>123</v>
      </c>
      <c r="D34" s="37">
        <v>0</v>
      </c>
      <c r="E34" s="37">
        <v>0</v>
      </c>
      <c r="F34" s="37">
        <v>0</v>
      </c>
    </row>
    <row r="35" spans="1:6" s="27" customFormat="1" ht="26.25" x14ac:dyDescent="0.25">
      <c r="A35" s="38" t="s">
        <v>177</v>
      </c>
      <c r="B35" s="35" t="s">
        <v>180</v>
      </c>
      <c r="C35" s="35" t="s">
        <v>101</v>
      </c>
      <c r="D35" s="37">
        <f>D36</f>
        <v>62.7</v>
      </c>
      <c r="E35" s="37">
        <f t="shared" ref="E35:F35" si="6">E36</f>
        <v>0</v>
      </c>
      <c r="F35" s="37">
        <f t="shared" si="6"/>
        <v>0</v>
      </c>
    </row>
    <row r="36" spans="1:6" s="27" customFormat="1" ht="26.25" x14ac:dyDescent="0.25">
      <c r="A36" s="38" t="s">
        <v>120</v>
      </c>
      <c r="B36" s="35" t="s">
        <v>180</v>
      </c>
      <c r="C36" s="35" t="s">
        <v>121</v>
      </c>
      <c r="D36" s="37">
        <f>D37</f>
        <v>62.7</v>
      </c>
      <c r="E36" s="37">
        <f t="shared" ref="E36:F36" si="7">E37</f>
        <v>0</v>
      </c>
      <c r="F36" s="37">
        <f t="shared" si="7"/>
        <v>0</v>
      </c>
    </row>
    <row r="37" spans="1:6" s="27" customFormat="1" ht="26.25" x14ac:dyDescent="0.25">
      <c r="A37" s="38" t="s">
        <v>255</v>
      </c>
      <c r="B37" s="35" t="s">
        <v>180</v>
      </c>
      <c r="C37" s="35" t="s">
        <v>123</v>
      </c>
      <c r="D37" s="37">
        <f>99-36.3</f>
        <v>62.7</v>
      </c>
      <c r="E37" s="37">
        <v>0</v>
      </c>
      <c r="F37" s="37">
        <v>0</v>
      </c>
    </row>
    <row r="38" spans="1:6" s="27" customFormat="1" ht="38.25" customHeight="1" x14ac:dyDescent="0.2">
      <c r="A38" s="54" t="s">
        <v>446</v>
      </c>
      <c r="B38" s="33" t="s">
        <v>447</v>
      </c>
      <c r="C38" s="33" t="s">
        <v>101</v>
      </c>
      <c r="D38" s="34">
        <f>D39+D43</f>
        <v>316.5</v>
      </c>
      <c r="E38" s="34">
        <f>E39+E43</f>
        <v>316.5</v>
      </c>
      <c r="F38" s="34">
        <f>F39+F43</f>
        <v>316.5</v>
      </c>
    </row>
    <row r="39" spans="1:6" s="27" customFormat="1" ht="29.25" customHeight="1" x14ac:dyDescent="0.25">
      <c r="A39" s="38" t="s">
        <v>448</v>
      </c>
      <c r="B39" s="35" t="s">
        <v>449</v>
      </c>
      <c r="C39" s="35" t="s">
        <v>101</v>
      </c>
      <c r="D39" s="37">
        <f>D40</f>
        <v>259.60000000000002</v>
      </c>
      <c r="E39" s="37">
        <f t="shared" ref="E39:F41" si="8">E40</f>
        <v>272.60000000000002</v>
      </c>
      <c r="F39" s="37">
        <f t="shared" si="8"/>
        <v>272.60000000000002</v>
      </c>
    </row>
    <row r="40" spans="1:6" s="27" customFormat="1" ht="15" x14ac:dyDescent="0.25">
      <c r="A40" s="38" t="s">
        <v>179</v>
      </c>
      <c r="B40" s="35" t="s">
        <v>450</v>
      </c>
      <c r="C40" s="35" t="s">
        <v>101</v>
      </c>
      <c r="D40" s="37">
        <f>D41</f>
        <v>259.60000000000002</v>
      </c>
      <c r="E40" s="37">
        <f t="shared" si="8"/>
        <v>272.60000000000002</v>
      </c>
      <c r="F40" s="37">
        <f t="shared" si="8"/>
        <v>272.60000000000002</v>
      </c>
    </row>
    <row r="41" spans="1:6" s="27" customFormat="1" ht="30" customHeight="1" x14ac:dyDescent="0.25">
      <c r="A41" s="38" t="s">
        <v>394</v>
      </c>
      <c r="B41" s="35" t="s">
        <v>450</v>
      </c>
      <c r="C41" s="35" t="s">
        <v>395</v>
      </c>
      <c r="D41" s="37">
        <f>D42</f>
        <v>259.60000000000002</v>
      </c>
      <c r="E41" s="37">
        <f t="shared" si="8"/>
        <v>272.60000000000002</v>
      </c>
      <c r="F41" s="37">
        <f t="shared" si="8"/>
        <v>272.60000000000002</v>
      </c>
    </row>
    <row r="42" spans="1:6" s="27" customFormat="1" ht="18.75" customHeight="1" x14ac:dyDescent="0.25">
      <c r="A42" s="38" t="s">
        <v>396</v>
      </c>
      <c r="B42" s="35" t="s">
        <v>450</v>
      </c>
      <c r="C42" s="35" t="s">
        <v>397</v>
      </c>
      <c r="D42" s="37">
        <f>272.6-13</f>
        <v>259.60000000000002</v>
      </c>
      <c r="E42" s="37">
        <v>272.60000000000002</v>
      </c>
      <c r="F42" s="37">
        <v>272.60000000000002</v>
      </c>
    </row>
    <row r="43" spans="1:6" s="27" customFormat="1" ht="30.75" customHeight="1" x14ac:dyDescent="0.25">
      <c r="A43" s="38" t="s">
        <v>455</v>
      </c>
      <c r="B43" s="35" t="s">
        <v>456</v>
      </c>
      <c r="C43" s="35" t="s">
        <v>101</v>
      </c>
      <c r="D43" s="37">
        <f>D44</f>
        <v>56.9</v>
      </c>
      <c r="E43" s="37">
        <f t="shared" ref="E43:F45" si="9">E44</f>
        <v>43.9</v>
      </c>
      <c r="F43" s="37">
        <f t="shared" si="9"/>
        <v>43.9</v>
      </c>
    </row>
    <row r="44" spans="1:6" s="27" customFormat="1" ht="18" customHeight="1" x14ac:dyDescent="0.25">
      <c r="A44" s="38" t="s">
        <v>179</v>
      </c>
      <c r="B44" s="35" t="s">
        <v>457</v>
      </c>
      <c r="C44" s="35" t="s">
        <v>101</v>
      </c>
      <c r="D44" s="37">
        <f>D45</f>
        <v>56.9</v>
      </c>
      <c r="E44" s="37">
        <f t="shared" si="9"/>
        <v>43.9</v>
      </c>
      <c r="F44" s="37">
        <f t="shared" si="9"/>
        <v>43.9</v>
      </c>
    </row>
    <row r="45" spans="1:6" s="27" customFormat="1" ht="28.5" customHeight="1" x14ac:dyDescent="0.25">
      <c r="A45" s="38" t="s">
        <v>394</v>
      </c>
      <c r="B45" s="35" t="s">
        <v>457</v>
      </c>
      <c r="C45" s="35" t="s">
        <v>395</v>
      </c>
      <c r="D45" s="37">
        <f>D46</f>
        <v>56.9</v>
      </c>
      <c r="E45" s="37">
        <f t="shared" si="9"/>
        <v>43.9</v>
      </c>
      <c r="F45" s="37">
        <f t="shared" si="9"/>
        <v>43.9</v>
      </c>
    </row>
    <row r="46" spans="1:6" s="27" customFormat="1" ht="16.5" customHeight="1" x14ac:dyDescent="0.25">
      <c r="A46" s="38" t="s">
        <v>396</v>
      </c>
      <c r="B46" s="35" t="s">
        <v>457</v>
      </c>
      <c r="C46" s="35" t="s">
        <v>397</v>
      </c>
      <c r="D46" s="37">
        <f>43.9+13</f>
        <v>56.9</v>
      </c>
      <c r="E46" s="37">
        <v>43.9</v>
      </c>
      <c r="F46" s="37">
        <v>43.9</v>
      </c>
    </row>
    <row r="47" spans="1:6" s="27" customFormat="1" ht="51" hidden="1" x14ac:dyDescent="0.2">
      <c r="A47" s="54" t="s">
        <v>464</v>
      </c>
      <c r="B47" s="33" t="s">
        <v>465</v>
      </c>
      <c r="C47" s="33" t="s">
        <v>101</v>
      </c>
      <c r="D47" s="34">
        <f>D48</f>
        <v>0</v>
      </c>
      <c r="E47" s="34">
        <f t="shared" ref="E47:F50" si="10">E48</f>
        <v>0</v>
      </c>
      <c r="F47" s="34">
        <f t="shared" si="10"/>
        <v>0</v>
      </c>
    </row>
    <row r="48" spans="1:6" s="27" customFormat="1" ht="15.75" hidden="1" customHeight="1" x14ac:dyDescent="0.25">
      <c r="A48" s="38" t="s">
        <v>466</v>
      </c>
      <c r="B48" s="35" t="s">
        <v>467</v>
      </c>
      <c r="C48" s="35" t="s">
        <v>101</v>
      </c>
      <c r="D48" s="37">
        <f>D49</f>
        <v>0</v>
      </c>
      <c r="E48" s="37">
        <f t="shared" si="10"/>
        <v>0</v>
      </c>
      <c r="F48" s="37">
        <f t="shared" si="10"/>
        <v>0</v>
      </c>
    </row>
    <row r="49" spans="1:6" s="27" customFormat="1" ht="15" hidden="1" x14ac:dyDescent="0.25">
      <c r="A49" s="38" t="s">
        <v>179</v>
      </c>
      <c r="B49" s="35" t="s">
        <v>468</v>
      </c>
      <c r="C49" s="35" t="s">
        <v>101</v>
      </c>
      <c r="D49" s="37">
        <f>D50</f>
        <v>0</v>
      </c>
      <c r="E49" s="37">
        <f t="shared" si="10"/>
        <v>0</v>
      </c>
      <c r="F49" s="37">
        <f t="shared" si="10"/>
        <v>0</v>
      </c>
    </row>
    <row r="50" spans="1:6" s="27" customFormat="1" ht="28.5" hidden="1" customHeight="1" x14ac:dyDescent="0.25">
      <c r="A50" s="38" t="s">
        <v>120</v>
      </c>
      <c r="B50" s="35" t="s">
        <v>468</v>
      </c>
      <c r="C50" s="35" t="s">
        <v>121</v>
      </c>
      <c r="D50" s="37">
        <f>D51</f>
        <v>0</v>
      </c>
      <c r="E50" s="37">
        <f t="shared" si="10"/>
        <v>0</v>
      </c>
      <c r="F50" s="37">
        <f t="shared" si="10"/>
        <v>0</v>
      </c>
    </row>
    <row r="51" spans="1:6" s="27" customFormat="1" ht="26.25" hidden="1" x14ac:dyDescent="0.25">
      <c r="A51" s="38" t="s">
        <v>255</v>
      </c>
      <c r="B51" s="35" t="s">
        <v>468</v>
      </c>
      <c r="C51" s="35" t="s">
        <v>123</v>
      </c>
      <c r="D51" s="37">
        <f>5.9-5.9</f>
        <v>0</v>
      </c>
      <c r="E51" s="37">
        <f>5.9-5.9</f>
        <v>0</v>
      </c>
      <c r="F51" s="37">
        <f>5.9-5.9</f>
        <v>0</v>
      </c>
    </row>
    <row r="52" spans="1:6" s="27" customFormat="1" ht="42.75" customHeight="1" x14ac:dyDescent="0.2">
      <c r="A52" s="54" t="s">
        <v>282</v>
      </c>
      <c r="B52" s="33" t="s">
        <v>283</v>
      </c>
      <c r="C52" s="33" t="s">
        <v>101</v>
      </c>
      <c r="D52" s="34">
        <f>D53+D57</f>
        <v>50</v>
      </c>
      <c r="E52" s="34">
        <f>E53+E57</f>
        <v>100</v>
      </c>
      <c r="F52" s="34">
        <f>F53+F57</f>
        <v>100</v>
      </c>
    </row>
    <row r="53" spans="1:6" s="27" customFormat="1" ht="39.75" customHeight="1" x14ac:dyDescent="0.25">
      <c r="A53" s="38" t="s">
        <v>284</v>
      </c>
      <c r="B53" s="35" t="s">
        <v>285</v>
      </c>
      <c r="C53" s="35" t="s">
        <v>101</v>
      </c>
      <c r="D53" s="37">
        <f>D54</f>
        <v>50</v>
      </c>
      <c r="E53" s="37">
        <f t="shared" ref="E53:F55" si="11">E54</f>
        <v>100</v>
      </c>
      <c r="F53" s="37">
        <f t="shared" si="11"/>
        <v>100</v>
      </c>
    </row>
    <row r="54" spans="1:6" s="27" customFormat="1" ht="15" x14ac:dyDescent="0.25">
      <c r="A54" s="38" t="s">
        <v>179</v>
      </c>
      <c r="B54" s="35" t="s">
        <v>286</v>
      </c>
      <c r="C54" s="35" t="s">
        <v>101</v>
      </c>
      <c r="D54" s="37">
        <f>D55</f>
        <v>50</v>
      </c>
      <c r="E54" s="37">
        <f t="shared" si="11"/>
        <v>100</v>
      </c>
      <c r="F54" s="37">
        <f t="shared" si="11"/>
        <v>100</v>
      </c>
    </row>
    <row r="55" spans="1:6" s="27" customFormat="1" ht="32.25" customHeight="1" x14ac:dyDescent="0.25">
      <c r="A55" s="38" t="s">
        <v>120</v>
      </c>
      <c r="B55" s="35" t="s">
        <v>286</v>
      </c>
      <c r="C55" s="35" t="s">
        <v>121</v>
      </c>
      <c r="D55" s="37">
        <f>D56</f>
        <v>50</v>
      </c>
      <c r="E55" s="37">
        <f t="shared" si="11"/>
        <v>100</v>
      </c>
      <c r="F55" s="37">
        <f t="shared" si="11"/>
        <v>100</v>
      </c>
    </row>
    <row r="56" spans="1:6" s="27" customFormat="1" ht="29.25" customHeight="1" x14ac:dyDescent="0.25">
      <c r="A56" s="38" t="s">
        <v>122</v>
      </c>
      <c r="B56" s="35" t="s">
        <v>286</v>
      </c>
      <c r="C56" s="35" t="s">
        <v>123</v>
      </c>
      <c r="D56" s="37">
        <f>100-50</f>
        <v>50</v>
      </c>
      <c r="E56" s="37">
        <v>100</v>
      </c>
      <c r="F56" s="37">
        <v>100</v>
      </c>
    </row>
    <row r="57" spans="1:6" s="27" customFormat="1" ht="40.5" hidden="1" customHeight="1" x14ac:dyDescent="0.25">
      <c r="A57" s="38" t="s">
        <v>287</v>
      </c>
      <c r="B57" s="35" t="s">
        <v>288</v>
      </c>
      <c r="C57" s="35" t="s">
        <v>101</v>
      </c>
      <c r="D57" s="37">
        <f>D58</f>
        <v>0</v>
      </c>
      <c r="E57" s="37">
        <f t="shared" ref="E57:F59" si="12">E58</f>
        <v>0</v>
      </c>
      <c r="F57" s="37">
        <f t="shared" si="12"/>
        <v>0</v>
      </c>
    </row>
    <row r="58" spans="1:6" s="27" customFormat="1" ht="15" hidden="1" x14ac:dyDescent="0.25">
      <c r="A58" s="38" t="s">
        <v>179</v>
      </c>
      <c r="B58" s="35" t="s">
        <v>289</v>
      </c>
      <c r="C58" s="35" t="s">
        <v>101</v>
      </c>
      <c r="D58" s="37">
        <f>D59</f>
        <v>0</v>
      </c>
      <c r="E58" s="37">
        <f t="shared" si="12"/>
        <v>0</v>
      </c>
      <c r="F58" s="37">
        <f t="shared" si="12"/>
        <v>0</v>
      </c>
    </row>
    <row r="59" spans="1:6" s="27" customFormat="1" ht="26.25" hidden="1" x14ac:dyDescent="0.25">
      <c r="A59" s="38" t="s">
        <v>120</v>
      </c>
      <c r="B59" s="35" t="s">
        <v>289</v>
      </c>
      <c r="C59" s="35" t="s">
        <v>121</v>
      </c>
      <c r="D59" s="37">
        <f>D60</f>
        <v>0</v>
      </c>
      <c r="E59" s="37">
        <f t="shared" si="12"/>
        <v>0</v>
      </c>
      <c r="F59" s="37">
        <f t="shared" si="12"/>
        <v>0</v>
      </c>
    </row>
    <row r="60" spans="1:6" s="27" customFormat="1" ht="26.25" hidden="1" x14ac:dyDescent="0.25">
      <c r="A60" s="38" t="s">
        <v>122</v>
      </c>
      <c r="B60" s="35" t="s">
        <v>289</v>
      </c>
      <c r="C60" s="35" t="s">
        <v>123</v>
      </c>
      <c r="D60" s="37">
        <v>0</v>
      </c>
      <c r="E60" s="37">
        <v>0</v>
      </c>
      <c r="F60" s="37">
        <v>0</v>
      </c>
    </row>
    <row r="61" spans="1:6" s="27" customFormat="1" ht="80.25" customHeight="1" x14ac:dyDescent="0.2">
      <c r="A61" s="54" t="s">
        <v>290</v>
      </c>
      <c r="B61" s="33" t="s">
        <v>291</v>
      </c>
      <c r="C61" s="33" t="s">
        <v>101</v>
      </c>
      <c r="D61" s="34">
        <f>D68+D75+D62+D65</f>
        <v>11294.1</v>
      </c>
      <c r="E61" s="34">
        <f>E68+E75</f>
        <v>1762.8</v>
      </c>
      <c r="F61" s="34">
        <f>F68+F75</f>
        <v>1801</v>
      </c>
    </row>
    <row r="62" spans="1:6" s="27" customFormat="1" ht="71.25" customHeight="1" x14ac:dyDescent="0.25">
      <c r="A62" s="38" t="s">
        <v>700</v>
      </c>
      <c r="B62" s="35" t="s">
        <v>698</v>
      </c>
      <c r="C62" s="35" t="s">
        <v>101</v>
      </c>
      <c r="D62" s="37">
        <f>D63</f>
        <v>1500</v>
      </c>
      <c r="E62" s="37">
        <v>0</v>
      </c>
      <c r="F62" s="37">
        <v>0</v>
      </c>
    </row>
    <row r="63" spans="1:6" s="27" customFormat="1" ht="30.75" customHeight="1" x14ac:dyDescent="0.25">
      <c r="A63" s="38" t="s">
        <v>120</v>
      </c>
      <c r="B63" s="35" t="s">
        <v>698</v>
      </c>
      <c r="C63" s="35" t="s">
        <v>121</v>
      </c>
      <c r="D63" s="37">
        <f>D64</f>
        <v>1500</v>
      </c>
      <c r="E63" s="37">
        <v>0</v>
      </c>
      <c r="F63" s="37">
        <v>0</v>
      </c>
    </row>
    <row r="64" spans="1:6" s="27" customFormat="1" ht="33" customHeight="1" x14ac:dyDescent="0.25">
      <c r="A64" s="38" t="s">
        <v>122</v>
      </c>
      <c r="B64" s="35" t="s">
        <v>698</v>
      </c>
      <c r="C64" s="35" t="s">
        <v>123</v>
      </c>
      <c r="D64" s="37">
        <v>1500</v>
      </c>
      <c r="E64" s="37">
        <v>0</v>
      </c>
      <c r="F64" s="37">
        <v>0</v>
      </c>
    </row>
    <row r="65" spans="1:6" s="27" customFormat="1" ht="69" customHeight="1" x14ac:dyDescent="0.25">
      <c r="A65" s="38" t="s">
        <v>701</v>
      </c>
      <c r="B65" s="35" t="s">
        <v>699</v>
      </c>
      <c r="C65" s="35" t="s">
        <v>101</v>
      </c>
      <c r="D65" s="37">
        <f>D66</f>
        <v>227</v>
      </c>
      <c r="E65" s="37">
        <v>0</v>
      </c>
      <c r="F65" s="37">
        <v>0</v>
      </c>
    </row>
    <row r="66" spans="1:6" s="27" customFormat="1" ht="33" customHeight="1" x14ac:dyDescent="0.25">
      <c r="A66" s="38" t="s">
        <v>120</v>
      </c>
      <c r="B66" s="35" t="s">
        <v>699</v>
      </c>
      <c r="C66" s="35" t="s">
        <v>121</v>
      </c>
      <c r="D66" s="37">
        <f>D67</f>
        <v>227</v>
      </c>
      <c r="E66" s="37">
        <v>0</v>
      </c>
      <c r="F66" s="37">
        <v>0</v>
      </c>
    </row>
    <row r="67" spans="1:6" s="27" customFormat="1" ht="33" customHeight="1" x14ac:dyDescent="0.25">
      <c r="A67" s="38" t="s">
        <v>122</v>
      </c>
      <c r="B67" s="35" t="s">
        <v>699</v>
      </c>
      <c r="C67" s="35" t="s">
        <v>123</v>
      </c>
      <c r="D67" s="37">
        <v>227</v>
      </c>
      <c r="E67" s="37">
        <v>0</v>
      </c>
      <c r="F67" s="37">
        <v>0</v>
      </c>
    </row>
    <row r="68" spans="1:6" s="27" customFormat="1" ht="66.75" customHeight="1" x14ac:dyDescent="0.25">
      <c r="A68" s="38" t="s">
        <v>292</v>
      </c>
      <c r="B68" s="35" t="s">
        <v>293</v>
      </c>
      <c r="C68" s="35" t="s">
        <v>101</v>
      </c>
      <c r="D68" s="37">
        <f>D69+D72</f>
        <v>9352.2000000000007</v>
      </c>
      <c r="E68" s="37">
        <f t="shared" ref="E68:F70" si="13">E69</f>
        <v>1597.6</v>
      </c>
      <c r="F68" s="37">
        <f t="shared" si="13"/>
        <v>1635.8</v>
      </c>
    </row>
    <row r="69" spans="1:6" s="27" customFormat="1" ht="17.25" customHeight="1" x14ac:dyDescent="0.25">
      <c r="A69" s="38" t="s">
        <v>179</v>
      </c>
      <c r="B69" s="35" t="s">
        <v>294</v>
      </c>
      <c r="C69" s="35" t="s">
        <v>101</v>
      </c>
      <c r="D69" s="37">
        <f>D70</f>
        <v>5773</v>
      </c>
      <c r="E69" s="37">
        <f t="shared" si="13"/>
        <v>1597.6</v>
      </c>
      <c r="F69" s="37">
        <f t="shared" si="13"/>
        <v>1635.8</v>
      </c>
    </row>
    <row r="70" spans="1:6" s="27" customFormat="1" ht="27.75" customHeight="1" x14ac:dyDescent="0.25">
      <c r="A70" s="38" t="s">
        <v>120</v>
      </c>
      <c r="B70" s="35" t="s">
        <v>294</v>
      </c>
      <c r="C70" s="35" t="s">
        <v>121</v>
      </c>
      <c r="D70" s="37">
        <f>D71</f>
        <v>5773</v>
      </c>
      <c r="E70" s="37">
        <f t="shared" si="13"/>
        <v>1597.6</v>
      </c>
      <c r="F70" s="37">
        <f t="shared" si="13"/>
        <v>1635.8</v>
      </c>
    </row>
    <row r="71" spans="1:6" s="27" customFormat="1" ht="26.25" x14ac:dyDescent="0.25">
      <c r="A71" s="38" t="s">
        <v>122</v>
      </c>
      <c r="B71" s="35" t="s">
        <v>294</v>
      </c>
      <c r="C71" s="35" t="s">
        <v>123</v>
      </c>
      <c r="D71" s="37">
        <f>1295.5+77+777.7+2097.3-3.2-46.4+1405.2+119.9+50</f>
        <v>5773</v>
      </c>
      <c r="E71" s="37">
        <f>1409.8+187.8</f>
        <v>1597.6</v>
      </c>
      <c r="F71" s="37">
        <f>1409.8+226</f>
        <v>1635.8</v>
      </c>
    </row>
    <row r="72" spans="1:6" s="27" customFormat="1" ht="39" x14ac:dyDescent="0.25">
      <c r="A72" s="38" t="s">
        <v>669</v>
      </c>
      <c r="B72" s="35" t="s">
        <v>682</v>
      </c>
      <c r="C72" s="35" t="s">
        <v>101</v>
      </c>
      <c r="D72" s="37">
        <f>D73</f>
        <v>3579.2</v>
      </c>
      <c r="E72" s="37">
        <v>0</v>
      </c>
      <c r="F72" s="37">
        <v>0</v>
      </c>
    </row>
    <row r="73" spans="1:6" s="27" customFormat="1" ht="26.25" x14ac:dyDescent="0.25">
      <c r="A73" s="38" t="s">
        <v>120</v>
      </c>
      <c r="B73" s="35" t="s">
        <v>682</v>
      </c>
      <c r="C73" s="35" t="s">
        <v>121</v>
      </c>
      <c r="D73" s="37">
        <f>D74</f>
        <v>3579.2</v>
      </c>
      <c r="E73" s="37">
        <v>0</v>
      </c>
      <c r="F73" s="37">
        <v>0</v>
      </c>
    </row>
    <row r="74" spans="1:6" s="27" customFormat="1" ht="26.25" x14ac:dyDescent="0.25">
      <c r="A74" s="38" t="s">
        <v>122</v>
      </c>
      <c r="B74" s="35" t="s">
        <v>682</v>
      </c>
      <c r="C74" s="35" t="s">
        <v>123</v>
      </c>
      <c r="D74" s="37">
        <v>3579.2</v>
      </c>
      <c r="E74" s="37">
        <v>0</v>
      </c>
      <c r="F74" s="37">
        <v>0</v>
      </c>
    </row>
    <row r="75" spans="1:6" s="27" customFormat="1" ht="80.25" customHeight="1" x14ac:dyDescent="0.25">
      <c r="A75" s="38" t="s">
        <v>295</v>
      </c>
      <c r="B75" s="35" t="s">
        <v>296</v>
      </c>
      <c r="C75" s="35" t="s">
        <v>101</v>
      </c>
      <c r="D75" s="37">
        <f>D76</f>
        <v>214.89999999999998</v>
      </c>
      <c r="E75" s="37">
        <f t="shared" ref="E75:F77" si="14">E76</f>
        <v>165.2</v>
      </c>
      <c r="F75" s="37">
        <f t="shared" si="14"/>
        <v>165.2</v>
      </c>
    </row>
    <row r="76" spans="1:6" s="27" customFormat="1" ht="15" x14ac:dyDescent="0.25">
      <c r="A76" s="38" t="s">
        <v>179</v>
      </c>
      <c r="B76" s="35" t="s">
        <v>297</v>
      </c>
      <c r="C76" s="35" t="s">
        <v>101</v>
      </c>
      <c r="D76" s="37">
        <f>D77</f>
        <v>214.89999999999998</v>
      </c>
      <c r="E76" s="37">
        <f t="shared" si="14"/>
        <v>165.2</v>
      </c>
      <c r="F76" s="37">
        <f t="shared" si="14"/>
        <v>165.2</v>
      </c>
    </row>
    <row r="77" spans="1:6" s="27" customFormat="1" ht="27.75" customHeight="1" x14ac:dyDescent="0.25">
      <c r="A77" s="38" t="s">
        <v>120</v>
      </c>
      <c r="B77" s="35" t="s">
        <v>297</v>
      </c>
      <c r="C77" s="35" t="s">
        <v>121</v>
      </c>
      <c r="D77" s="37">
        <f>D78</f>
        <v>214.89999999999998</v>
      </c>
      <c r="E77" s="37">
        <f t="shared" si="14"/>
        <v>165.2</v>
      </c>
      <c r="F77" s="37">
        <f t="shared" si="14"/>
        <v>165.2</v>
      </c>
    </row>
    <row r="78" spans="1:6" s="27" customFormat="1" ht="26.25" x14ac:dyDescent="0.25">
      <c r="A78" s="38" t="s">
        <v>122</v>
      </c>
      <c r="B78" s="35" t="s">
        <v>297</v>
      </c>
      <c r="C78" s="35" t="s">
        <v>123</v>
      </c>
      <c r="D78" s="37">
        <f>165.2+3.2+46.4+0.1</f>
        <v>214.89999999999998</v>
      </c>
      <c r="E78" s="37">
        <v>165.2</v>
      </c>
      <c r="F78" s="37">
        <v>165.2</v>
      </c>
    </row>
    <row r="79" spans="1:6" s="27" customFormat="1" ht="39" customHeight="1" x14ac:dyDescent="0.2">
      <c r="A79" s="54" t="s">
        <v>181</v>
      </c>
      <c r="B79" s="33" t="s">
        <v>182</v>
      </c>
      <c r="C79" s="33" t="s">
        <v>101</v>
      </c>
      <c r="D79" s="34">
        <f>D80+D86+D90+D94+D98</f>
        <v>1277.5</v>
      </c>
      <c r="E79" s="34">
        <f>E80+E86+E90+E94+E98</f>
        <v>860</v>
      </c>
      <c r="F79" s="34">
        <f>F80+F86+F90+F94+F98</f>
        <v>860</v>
      </c>
    </row>
    <row r="80" spans="1:6" s="27" customFormat="1" ht="39" x14ac:dyDescent="0.25">
      <c r="A80" s="38" t="s">
        <v>183</v>
      </c>
      <c r="B80" s="35" t="s">
        <v>184</v>
      </c>
      <c r="C80" s="35" t="s">
        <v>101</v>
      </c>
      <c r="D80" s="37">
        <f>D81</f>
        <v>61.3</v>
      </c>
      <c r="E80" s="37">
        <f>E81</f>
        <v>61.3</v>
      </c>
      <c r="F80" s="37">
        <f>F81</f>
        <v>61.3</v>
      </c>
    </row>
    <row r="81" spans="1:6" s="27" customFormat="1" ht="15" x14ac:dyDescent="0.25">
      <c r="A81" s="38" t="s">
        <v>179</v>
      </c>
      <c r="B81" s="35" t="s">
        <v>185</v>
      </c>
      <c r="C81" s="35" t="s">
        <v>101</v>
      </c>
      <c r="D81" s="37">
        <f>D84</f>
        <v>61.3</v>
      </c>
      <c r="E81" s="37">
        <f>E84</f>
        <v>61.3</v>
      </c>
      <c r="F81" s="37">
        <f>F84</f>
        <v>61.3</v>
      </c>
    </row>
    <row r="82" spans="1:6" s="27" customFormat="1" ht="29.25" hidden="1" customHeight="1" x14ac:dyDescent="0.25">
      <c r="A82" s="38" t="s">
        <v>120</v>
      </c>
      <c r="B82" s="35" t="s">
        <v>185</v>
      </c>
      <c r="C82" s="35" t="s">
        <v>121</v>
      </c>
      <c r="D82" s="37">
        <f>D83</f>
        <v>0</v>
      </c>
      <c r="E82" s="37">
        <f>E83</f>
        <v>0</v>
      </c>
      <c r="F82" s="37">
        <f>F83</f>
        <v>0</v>
      </c>
    </row>
    <row r="83" spans="1:6" s="27" customFormat="1" ht="26.25" hidden="1" x14ac:dyDescent="0.25">
      <c r="A83" s="38" t="s">
        <v>122</v>
      </c>
      <c r="B83" s="35" t="s">
        <v>185</v>
      </c>
      <c r="C83" s="35" t="s">
        <v>123</v>
      </c>
      <c r="D83" s="37">
        <f>45-45</f>
        <v>0</v>
      </c>
      <c r="E83" s="37">
        <f>45-45</f>
        <v>0</v>
      </c>
      <c r="F83" s="37">
        <f>45-45</f>
        <v>0</v>
      </c>
    </row>
    <row r="84" spans="1:6" s="27" customFormat="1" ht="15" x14ac:dyDescent="0.25">
      <c r="A84" s="38" t="s">
        <v>124</v>
      </c>
      <c r="B84" s="35" t="s">
        <v>185</v>
      </c>
      <c r="C84" s="35" t="s">
        <v>125</v>
      </c>
      <c r="D84" s="37">
        <f>D85</f>
        <v>61.3</v>
      </c>
      <c r="E84" s="37">
        <f>E85</f>
        <v>61.3</v>
      </c>
      <c r="F84" s="37">
        <f>F85</f>
        <v>61.3</v>
      </c>
    </row>
    <row r="85" spans="1:6" s="27" customFormat="1" ht="15" x14ac:dyDescent="0.25">
      <c r="A85" s="57" t="s">
        <v>126</v>
      </c>
      <c r="B85" s="35" t="s">
        <v>185</v>
      </c>
      <c r="C85" s="35" t="s">
        <v>127</v>
      </c>
      <c r="D85" s="37">
        <v>61.3</v>
      </c>
      <c r="E85" s="37">
        <v>61.3</v>
      </c>
      <c r="F85" s="37">
        <v>61.3</v>
      </c>
    </row>
    <row r="86" spans="1:6" s="27" customFormat="1" ht="93.75" customHeight="1" x14ac:dyDescent="0.25">
      <c r="A86" s="38" t="s">
        <v>444</v>
      </c>
      <c r="B86" s="35" t="s">
        <v>187</v>
      </c>
      <c r="C86" s="35" t="s">
        <v>101</v>
      </c>
      <c r="D86" s="37">
        <f>D87</f>
        <v>151.9</v>
      </c>
      <c r="E86" s="37">
        <f t="shared" ref="E86:F88" si="15">E87</f>
        <v>187</v>
      </c>
      <c r="F86" s="37">
        <f t="shared" si="15"/>
        <v>187</v>
      </c>
    </row>
    <row r="87" spans="1:6" s="27" customFormat="1" ht="15" x14ac:dyDescent="0.25">
      <c r="A87" s="38" t="s">
        <v>179</v>
      </c>
      <c r="B87" s="35" t="s">
        <v>188</v>
      </c>
      <c r="C87" s="35" t="s">
        <v>101</v>
      </c>
      <c r="D87" s="37">
        <f>D88</f>
        <v>151.9</v>
      </c>
      <c r="E87" s="37">
        <f t="shared" si="15"/>
        <v>187</v>
      </c>
      <c r="F87" s="37">
        <f t="shared" si="15"/>
        <v>187</v>
      </c>
    </row>
    <row r="88" spans="1:6" s="27" customFormat="1" ht="27.75" customHeight="1" x14ac:dyDescent="0.25">
      <c r="A88" s="38" t="s">
        <v>120</v>
      </c>
      <c r="B88" s="35" t="s">
        <v>188</v>
      </c>
      <c r="C88" s="35" t="s">
        <v>121</v>
      </c>
      <c r="D88" s="37">
        <f>D89</f>
        <v>151.9</v>
      </c>
      <c r="E88" s="37">
        <f t="shared" si="15"/>
        <v>187</v>
      </c>
      <c r="F88" s="37">
        <f t="shared" si="15"/>
        <v>187</v>
      </c>
    </row>
    <row r="89" spans="1:6" s="27" customFormat="1" ht="26.25" x14ac:dyDescent="0.25">
      <c r="A89" s="38" t="s">
        <v>122</v>
      </c>
      <c r="B89" s="35" t="s">
        <v>188</v>
      </c>
      <c r="C89" s="35" t="s">
        <v>123</v>
      </c>
      <c r="D89" s="37">
        <f>187+2.5+10-55+1.1+6.3</f>
        <v>151.9</v>
      </c>
      <c r="E89" s="37">
        <v>187</v>
      </c>
      <c r="F89" s="37">
        <v>187</v>
      </c>
    </row>
    <row r="90" spans="1:6" s="27" customFormat="1" ht="81.75" customHeight="1" x14ac:dyDescent="0.25">
      <c r="A90" s="60" t="s">
        <v>189</v>
      </c>
      <c r="B90" s="35" t="s">
        <v>190</v>
      </c>
      <c r="C90" s="35" t="s">
        <v>101</v>
      </c>
      <c r="D90" s="37">
        <f>D91</f>
        <v>12</v>
      </c>
      <c r="E90" s="37">
        <f t="shared" ref="E90:F92" si="16">E91</f>
        <v>7</v>
      </c>
      <c r="F90" s="37">
        <f t="shared" si="16"/>
        <v>7</v>
      </c>
    </row>
    <row r="91" spans="1:6" s="27" customFormat="1" ht="15.75" customHeight="1" x14ac:dyDescent="0.25">
      <c r="A91" s="60" t="s">
        <v>179</v>
      </c>
      <c r="B91" s="35" t="s">
        <v>191</v>
      </c>
      <c r="C91" s="35" t="s">
        <v>101</v>
      </c>
      <c r="D91" s="37">
        <f>D92</f>
        <v>12</v>
      </c>
      <c r="E91" s="37">
        <f t="shared" si="16"/>
        <v>7</v>
      </c>
      <c r="F91" s="37">
        <f t="shared" si="16"/>
        <v>7</v>
      </c>
    </row>
    <row r="92" spans="1:6" s="27" customFormat="1" ht="29.25" customHeight="1" x14ac:dyDescent="0.25">
      <c r="A92" s="38" t="s">
        <v>120</v>
      </c>
      <c r="B92" s="35" t="s">
        <v>191</v>
      </c>
      <c r="C92" s="35" t="s">
        <v>121</v>
      </c>
      <c r="D92" s="37">
        <f>D93</f>
        <v>12</v>
      </c>
      <c r="E92" s="37">
        <f t="shared" si="16"/>
        <v>7</v>
      </c>
      <c r="F92" s="37">
        <f t="shared" si="16"/>
        <v>7</v>
      </c>
    </row>
    <row r="93" spans="1:6" s="27" customFormat="1" ht="30" customHeight="1" x14ac:dyDescent="0.25">
      <c r="A93" s="38" t="s">
        <v>255</v>
      </c>
      <c r="B93" s="35" t="s">
        <v>191</v>
      </c>
      <c r="C93" s="35" t="s">
        <v>123</v>
      </c>
      <c r="D93" s="37">
        <f>7+5</f>
        <v>12</v>
      </c>
      <c r="E93" s="37">
        <v>7</v>
      </c>
      <c r="F93" s="37">
        <v>7</v>
      </c>
    </row>
    <row r="94" spans="1:6" s="27" customFormat="1" ht="42" customHeight="1" x14ac:dyDescent="0.25">
      <c r="A94" s="38" t="s">
        <v>192</v>
      </c>
      <c r="B94" s="35" t="s">
        <v>193</v>
      </c>
      <c r="C94" s="35" t="s">
        <v>101</v>
      </c>
      <c r="D94" s="37">
        <f>D95</f>
        <v>32.799999999999997</v>
      </c>
      <c r="E94" s="37">
        <f t="shared" ref="E94:F96" si="17">E95</f>
        <v>26.5</v>
      </c>
      <c r="F94" s="37">
        <f t="shared" si="17"/>
        <v>26.5</v>
      </c>
    </row>
    <row r="95" spans="1:6" s="27" customFormat="1" ht="15" customHeight="1" x14ac:dyDescent="0.25">
      <c r="A95" s="60" t="s">
        <v>179</v>
      </c>
      <c r="B95" s="35" t="s">
        <v>194</v>
      </c>
      <c r="C95" s="35" t="s">
        <v>101</v>
      </c>
      <c r="D95" s="37">
        <f>D96</f>
        <v>32.799999999999997</v>
      </c>
      <c r="E95" s="37">
        <f t="shared" si="17"/>
        <v>26.5</v>
      </c>
      <c r="F95" s="37">
        <f t="shared" si="17"/>
        <v>26.5</v>
      </c>
    </row>
    <row r="96" spans="1:6" s="27" customFormat="1" ht="29.25" customHeight="1" x14ac:dyDescent="0.25">
      <c r="A96" s="38" t="s">
        <v>120</v>
      </c>
      <c r="B96" s="35" t="s">
        <v>194</v>
      </c>
      <c r="C96" s="35" t="s">
        <v>121</v>
      </c>
      <c r="D96" s="37">
        <f>D97</f>
        <v>32.799999999999997</v>
      </c>
      <c r="E96" s="37">
        <f t="shared" si="17"/>
        <v>26.5</v>
      </c>
      <c r="F96" s="37">
        <f t="shared" si="17"/>
        <v>26.5</v>
      </c>
    </row>
    <row r="97" spans="1:6" s="27" customFormat="1" ht="26.25" x14ac:dyDescent="0.25">
      <c r="A97" s="38" t="s">
        <v>255</v>
      </c>
      <c r="B97" s="35" t="s">
        <v>194</v>
      </c>
      <c r="C97" s="35" t="s">
        <v>123</v>
      </c>
      <c r="D97" s="37">
        <f>28-1.5+12.5-6.2</f>
        <v>32.799999999999997</v>
      </c>
      <c r="E97" s="37">
        <f>28-1.5</f>
        <v>26.5</v>
      </c>
      <c r="F97" s="37">
        <f>28-1.5</f>
        <v>26.5</v>
      </c>
    </row>
    <row r="98" spans="1:6" s="27" customFormat="1" ht="52.5" customHeight="1" x14ac:dyDescent="0.25">
      <c r="A98" s="38" t="s">
        <v>195</v>
      </c>
      <c r="B98" s="35" t="s">
        <v>196</v>
      </c>
      <c r="C98" s="35" t="s">
        <v>101</v>
      </c>
      <c r="D98" s="37">
        <f>D99</f>
        <v>1019.5</v>
      </c>
      <c r="E98" s="37">
        <f t="shared" ref="E98:F100" si="18">E99</f>
        <v>578.20000000000005</v>
      </c>
      <c r="F98" s="37">
        <f t="shared" si="18"/>
        <v>578.20000000000005</v>
      </c>
    </row>
    <row r="99" spans="1:6" s="27" customFormat="1" ht="15" x14ac:dyDescent="0.25">
      <c r="A99" s="60" t="s">
        <v>179</v>
      </c>
      <c r="B99" s="35" t="s">
        <v>197</v>
      </c>
      <c r="C99" s="35" t="s">
        <v>101</v>
      </c>
      <c r="D99" s="37">
        <f>D100</f>
        <v>1019.5</v>
      </c>
      <c r="E99" s="37">
        <f t="shared" si="18"/>
        <v>578.20000000000005</v>
      </c>
      <c r="F99" s="37">
        <f t="shared" si="18"/>
        <v>578.20000000000005</v>
      </c>
    </row>
    <row r="100" spans="1:6" s="27" customFormat="1" ht="28.5" customHeight="1" x14ac:dyDescent="0.25">
      <c r="A100" s="38" t="s">
        <v>120</v>
      </c>
      <c r="B100" s="35" t="s">
        <v>197</v>
      </c>
      <c r="C100" s="35" t="s">
        <v>121</v>
      </c>
      <c r="D100" s="37">
        <f>D101</f>
        <v>1019.5</v>
      </c>
      <c r="E100" s="37">
        <f t="shared" si="18"/>
        <v>578.20000000000005</v>
      </c>
      <c r="F100" s="37">
        <f t="shared" si="18"/>
        <v>578.20000000000005</v>
      </c>
    </row>
    <row r="101" spans="1:6" s="27" customFormat="1" ht="26.25" x14ac:dyDescent="0.25">
      <c r="A101" s="38" t="s">
        <v>255</v>
      </c>
      <c r="B101" s="35" t="s">
        <v>197</v>
      </c>
      <c r="C101" s="35" t="s">
        <v>123</v>
      </c>
      <c r="D101" s="37">
        <f>578.2+256.3+130+55</f>
        <v>1019.5</v>
      </c>
      <c r="E101" s="37">
        <v>578.20000000000005</v>
      </c>
      <c r="F101" s="37">
        <v>578.20000000000005</v>
      </c>
    </row>
    <row r="102" spans="1:6" s="27" customFormat="1" ht="42.75" customHeight="1" x14ac:dyDescent="0.2">
      <c r="A102" s="54" t="s">
        <v>398</v>
      </c>
      <c r="B102" s="33" t="s">
        <v>399</v>
      </c>
      <c r="C102" s="33" t="s">
        <v>101</v>
      </c>
      <c r="D102" s="34">
        <f>D103</f>
        <v>22534.500000000004</v>
      </c>
      <c r="E102" s="34">
        <f>E103</f>
        <v>16821.900000000001</v>
      </c>
      <c r="F102" s="34">
        <f>F103</f>
        <v>17474.300000000003</v>
      </c>
    </row>
    <row r="103" spans="1:6" s="27" customFormat="1" ht="51.75" x14ac:dyDescent="0.25">
      <c r="A103" s="38" t="s">
        <v>400</v>
      </c>
      <c r="B103" s="35" t="s">
        <v>401</v>
      </c>
      <c r="C103" s="35" t="s">
        <v>101</v>
      </c>
      <c r="D103" s="37">
        <f>D107+D116+D119+D122+D110+D113+D104</f>
        <v>22534.500000000004</v>
      </c>
      <c r="E103" s="37">
        <f t="shared" ref="E103:F103" si="19">E107+E116+E119+E122+E110</f>
        <v>16821.900000000001</v>
      </c>
      <c r="F103" s="37">
        <f t="shared" si="19"/>
        <v>17474.300000000003</v>
      </c>
    </row>
    <row r="104" spans="1:6" s="27" customFormat="1" ht="39" x14ac:dyDescent="0.25">
      <c r="A104" s="38" t="s">
        <v>669</v>
      </c>
      <c r="B104" s="35" t="s">
        <v>684</v>
      </c>
      <c r="C104" s="35" t="s">
        <v>101</v>
      </c>
      <c r="D104" s="37">
        <f>D105</f>
        <v>1342.1</v>
      </c>
      <c r="E104" s="37">
        <v>0</v>
      </c>
      <c r="F104" s="37">
        <v>0</v>
      </c>
    </row>
    <row r="105" spans="1:6" s="27" customFormat="1" ht="26.25" x14ac:dyDescent="0.25">
      <c r="A105" s="38" t="s">
        <v>394</v>
      </c>
      <c r="B105" s="35" t="s">
        <v>684</v>
      </c>
      <c r="C105" s="35" t="s">
        <v>395</v>
      </c>
      <c r="D105" s="37">
        <f>D106</f>
        <v>1342.1</v>
      </c>
      <c r="E105" s="37">
        <v>0</v>
      </c>
      <c r="F105" s="37">
        <v>0</v>
      </c>
    </row>
    <row r="106" spans="1:6" s="27" customFormat="1" ht="15" x14ac:dyDescent="0.25">
      <c r="A106" s="38" t="s">
        <v>396</v>
      </c>
      <c r="B106" s="35" t="s">
        <v>684</v>
      </c>
      <c r="C106" s="35" t="s">
        <v>397</v>
      </c>
      <c r="D106" s="37">
        <v>1342.1</v>
      </c>
      <c r="E106" s="37">
        <v>0</v>
      </c>
      <c r="F106" s="37">
        <v>0</v>
      </c>
    </row>
    <row r="107" spans="1:6" s="27" customFormat="1" ht="39" x14ac:dyDescent="0.25">
      <c r="A107" s="38" t="s">
        <v>402</v>
      </c>
      <c r="B107" s="35" t="s">
        <v>403</v>
      </c>
      <c r="C107" s="35" t="s">
        <v>101</v>
      </c>
      <c r="D107" s="37">
        <f t="shared" ref="D107:F108" si="20">D108</f>
        <v>8905.6000000000022</v>
      </c>
      <c r="E107" s="37">
        <f t="shared" si="20"/>
        <v>8985</v>
      </c>
      <c r="F107" s="37">
        <f t="shared" si="20"/>
        <v>9231.9000000000015</v>
      </c>
    </row>
    <row r="108" spans="1:6" s="27" customFormat="1" ht="26.25" x14ac:dyDescent="0.25">
      <c r="A108" s="38" t="s">
        <v>394</v>
      </c>
      <c r="B108" s="35" t="s">
        <v>403</v>
      </c>
      <c r="C108" s="35" t="s">
        <v>395</v>
      </c>
      <c r="D108" s="37">
        <f t="shared" si="20"/>
        <v>8905.6000000000022</v>
      </c>
      <c r="E108" s="37">
        <f t="shared" si="20"/>
        <v>8985</v>
      </c>
      <c r="F108" s="37">
        <f t="shared" si="20"/>
        <v>9231.9000000000015</v>
      </c>
    </row>
    <row r="109" spans="1:6" s="27" customFormat="1" ht="15" x14ac:dyDescent="0.25">
      <c r="A109" s="38" t="s">
        <v>396</v>
      </c>
      <c r="B109" s="35" t="s">
        <v>403</v>
      </c>
      <c r="C109" s="35" t="s">
        <v>397</v>
      </c>
      <c r="D109" s="37">
        <f>9800-16.3-728.8-149.3</f>
        <v>8905.6000000000022</v>
      </c>
      <c r="E109" s="37">
        <f>10349.1-1364.1</f>
        <v>8985</v>
      </c>
      <c r="F109" s="37">
        <f>10643.7-1411.8</f>
        <v>9231.9000000000015</v>
      </c>
    </row>
    <row r="110" spans="1:6" s="27" customFormat="1" ht="26.25" x14ac:dyDescent="0.25">
      <c r="A110" s="38" t="s">
        <v>593</v>
      </c>
      <c r="B110" s="35" t="s">
        <v>596</v>
      </c>
      <c r="C110" s="35" t="s">
        <v>101</v>
      </c>
      <c r="D110" s="37">
        <f>D111</f>
        <v>752.9</v>
      </c>
      <c r="E110" s="37">
        <f t="shared" ref="E110" si="21">E111</f>
        <v>0</v>
      </c>
      <c r="F110" s="37">
        <f>F111</f>
        <v>0</v>
      </c>
    </row>
    <row r="111" spans="1:6" s="27" customFormat="1" ht="26.25" x14ac:dyDescent="0.25">
      <c r="A111" s="38" t="s">
        <v>394</v>
      </c>
      <c r="B111" s="35" t="s">
        <v>596</v>
      </c>
      <c r="C111" s="35" t="s">
        <v>395</v>
      </c>
      <c r="D111" s="37">
        <f>D112</f>
        <v>752.9</v>
      </c>
      <c r="E111" s="37">
        <f t="shared" ref="E111:F111" si="22">E112</f>
        <v>0</v>
      </c>
      <c r="F111" s="37">
        <f t="shared" si="22"/>
        <v>0</v>
      </c>
    </row>
    <row r="112" spans="1:6" s="27" customFormat="1" ht="15" x14ac:dyDescent="0.25">
      <c r="A112" s="38" t="s">
        <v>396</v>
      </c>
      <c r="B112" s="35" t="s">
        <v>596</v>
      </c>
      <c r="C112" s="35" t="s">
        <v>397</v>
      </c>
      <c r="D112" s="37">
        <f>292.9+460</f>
        <v>752.9</v>
      </c>
      <c r="E112" s="37">
        <v>0</v>
      </c>
      <c r="F112" s="37">
        <v>0</v>
      </c>
    </row>
    <row r="113" spans="1:6" s="27" customFormat="1" ht="39" x14ac:dyDescent="0.25">
      <c r="A113" s="38" t="s">
        <v>591</v>
      </c>
      <c r="B113" s="35" t="s">
        <v>602</v>
      </c>
      <c r="C113" s="35" t="s">
        <v>101</v>
      </c>
      <c r="D113" s="37">
        <f>D114</f>
        <v>39.700000000000003</v>
      </c>
      <c r="E113" s="37">
        <f t="shared" ref="E113:F113" si="23">E114</f>
        <v>0</v>
      </c>
      <c r="F113" s="37">
        <f t="shared" si="23"/>
        <v>0</v>
      </c>
    </row>
    <row r="114" spans="1:6" s="27" customFormat="1" ht="26.25" x14ac:dyDescent="0.25">
      <c r="A114" s="38" t="s">
        <v>394</v>
      </c>
      <c r="B114" s="35" t="s">
        <v>602</v>
      </c>
      <c r="C114" s="35" t="s">
        <v>395</v>
      </c>
      <c r="D114" s="37">
        <f>D115</f>
        <v>39.700000000000003</v>
      </c>
      <c r="E114" s="37">
        <f t="shared" ref="E114:F114" si="24">E115</f>
        <v>0</v>
      </c>
      <c r="F114" s="37">
        <f t="shared" si="24"/>
        <v>0</v>
      </c>
    </row>
    <row r="115" spans="1:6" s="27" customFormat="1" ht="15" x14ac:dyDescent="0.25">
      <c r="A115" s="38" t="s">
        <v>396</v>
      </c>
      <c r="B115" s="35" t="s">
        <v>602</v>
      </c>
      <c r="C115" s="35" t="s">
        <v>397</v>
      </c>
      <c r="D115" s="37">
        <f>16.3+23.4</f>
        <v>39.700000000000003</v>
      </c>
      <c r="E115" s="37">
        <v>0</v>
      </c>
      <c r="F115" s="37">
        <v>0</v>
      </c>
    </row>
    <row r="116" spans="1:6" s="27" customFormat="1" ht="54.75" customHeight="1" x14ac:dyDescent="0.25">
      <c r="A116" s="38" t="s">
        <v>404</v>
      </c>
      <c r="B116" s="35" t="s">
        <v>405</v>
      </c>
      <c r="C116" s="35" t="s">
        <v>101</v>
      </c>
      <c r="D116" s="37">
        <f t="shared" ref="D116:F117" si="25">D117</f>
        <v>88</v>
      </c>
      <c r="E116" s="37">
        <f t="shared" si="25"/>
        <v>88</v>
      </c>
      <c r="F116" s="37">
        <f t="shared" si="25"/>
        <v>88</v>
      </c>
    </row>
    <row r="117" spans="1:6" s="27" customFormat="1" ht="26.25" x14ac:dyDescent="0.25">
      <c r="A117" s="38" t="s">
        <v>394</v>
      </c>
      <c r="B117" s="35" t="s">
        <v>405</v>
      </c>
      <c r="C117" s="35" t="s">
        <v>395</v>
      </c>
      <c r="D117" s="37">
        <f t="shared" si="25"/>
        <v>88</v>
      </c>
      <c r="E117" s="37">
        <f t="shared" si="25"/>
        <v>88</v>
      </c>
      <c r="F117" s="37">
        <f t="shared" si="25"/>
        <v>88</v>
      </c>
    </row>
    <row r="118" spans="1:6" s="27" customFormat="1" ht="15" x14ac:dyDescent="0.25">
      <c r="A118" s="38" t="s">
        <v>396</v>
      </c>
      <c r="B118" s="35" t="s">
        <v>405</v>
      </c>
      <c r="C118" s="35" t="s">
        <v>397</v>
      </c>
      <c r="D118" s="37">
        <v>88</v>
      </c>
      <c r="E118" s="37">
        <v>88</v>
      </c>
      <c r="F118" s="37">
        <v>88</v>
      </c>
    </row>
    <row r="119" spans="1:6" s="27" customFormat="1" ht="143.25" customHeight="1" x14ac:dyDescent="0.25">
      <c r="A119" s="38" t="s">
        <v>406</v>
      </c>
      <c r="B119" s="35" t="s">
        <v>407</v>
      </c>
      <c r="C119" s="35" t="s">
        <v>101</v>
      </c>
      <c r="D119" s="37">
        <f t="shared" ref="D119:F120" si="26">D120</f>
        <v>48</v>
      </c>
      <c r="E119" s="37">
        <f t="shared" si="26"/>
        <v>48</v>
      </c>
      <c r="F119" s="37">
        <f t="shared" si="26"/>
        <v>49.6</v>
      </c>
    </row>
    <row r="120" spans="1:6" s="27" customFormat="1" ht="31.5" customHeight="1" x14ac:dyDescent="0.25">
      <c r="A120" s="38" t="s">
        <v>394</v>
      </c>
      <c r="B120" s="35" t="s">
        <v>407</v>
      </c>
      <c r="C120" s="35" t="s">
        <v>395</v>
      </c>
      <c r="D120" s="37">
        <f t="shared" si="26"/>
        <v>48</v>
      </c>
      <c r="E120" s="37">
        <f t="shared" si="26"/>
        <v>48</v>
      </c>
      <c r="F120" s="37">
        <f t="shared" si="26"/>
        <v>49.6</v>
      </c>
    </row>
    <row r="121" spans="1:6" s="27" customFormat="1" ht="16.5" customHeight="1" x14ac:dyDescent="0.25">
      <c r="A121" s="38" t="s">
        <v>396</v>
      </c>
      <c r="B121" s="35" t="s">
        <v>407</v>
      </c>
      <c r="C121" s="35" t="s">
        <v>397</v>
      </c>
      <c r="D121" s="37">
        <f>46.4+1.6</f>
        <v>48</v>
      </c>
      <c r="E121" s="37">
        <v>48</v>
      </c>
      <c r="F121" s="37">
        <v>49.6</v>
      </c>
    </row>
    <row r="122" spans="1:6" s="27" customFormat="1" ht="39" x14ac:dyDescent="0.25">
      <c r="A122" s="38" t="s">
        <v>408</v>
      </c>
      <c r="B122" s="35" t="s">
        <v>409</v>
      </c>
      <c r="C122" s="35" t="s">
        <v>101</v>
      </c>
      <c r="D122" s="37">
        <f t="shared" ref="D122:F123" si="27">D123</f>
        <v>11358.2</v>
      </c>
      <c r="E122" s="37">
        <f t="shared" si="27"/>
        <v>7700.9</v>
      </c>
      <c r="F122" s="37">
        <f t="shared" si="27"/>
        <v>8104.8</v>
      </c>
    </row>
    <row r="123" spans="1:6" s="27" customFormat="1" ht="26.25" x14ac:dyDescent="0.25">
      <c r="A123" s="38" t="s">
        <v>394</v>
      </c>
      <c r="B123" s="35" t="s">
        <v>409</v>
      </c>
      <c r="C123" s="35" t="s">
        <v>395</v>
      </c>
      <c r="D123" s="37">
        <f t="shared" si="27"/>
        <v>11358.2</v>
      </c>
      <c r="E123" s="37">
        <f t="shared" si="27"/>
        <v>7700.9</v>
      </c>
      <c r="F123" s="37">
        <f t="shared" si="27"/>
        <v>8104.8</v>
      </c>
    </row>
    <row r="124" spans="1:6" s="27" customFormat="1" ht="15" x14ac:dyDescent="0.25">
      <c r="A124" s="38" t="s">
        <v>396</v>
      </c>
      <c r="B124" s="35" t="s">
        <v>409</v>
      </c>
      <c r="C124" s="35" t="s">
        <v>397</v>
      </c>
      <c r="D124" s="37">
        <f>7617.1+2060+1681.1</f>
        <v>11358.2</v>
      </c>
      <c r="E124" s="37">
        <v>7700.9</v>
      </c>
      <c r="F124" s="37">
        <v>8104.8</v>
      </c>
    </row>
    <row r="125" spans="1:6" s="27" customFormat="1" ht="31.5" customHeight="1" x14ac:dyDescent="0.2">
      <c r="A125" s="54" t="s">
        <v>469</v>
      </c>
      <c r="B125" s="33" t="s">
        <v>470</v>
      </c>
      <c r="C125" s="33" t="s">
        <v>101</v>
      </c>
      <c r="D125" s="34">
        <f>D126+D149</f>
        <v>6272.6</v>
      </c>
      <c r="E125" s="34">
        <f>E126+E149</f>
        <v>5283.5999999999995</v>
      </c>
      <c r="F125" s="34">
        <f>F126+F149</f>
        <v>5283.5999999999995</v>
      </c>
    </row>
    <row r="126" spans="1:6" s="27" customFormat="1" ht="33" customHeight="1" x14ac:dyDescent="0.25">
      <c r="A126" s="38" t="s">
        <v>471</v>
      </c>
      <c r="B126" s="35" t="s">
        <v>472</v>
      </c>
      <c r="C126" s="35" t="s">
        <v>101</v>
      </c>
      <c r="D126" s="37">
        <f>D132+D140+D143+D135+D146+D127</f>
        <v>5586.4000000000005</v>
      </c>
      <c r="E126" s="37">
        <f t="shared" ref="E126:F126" si="28">E132+E140+E143+E135</f>
        <v>4885.2</v>
      </c>
      <c r="F126" s="37">
        <f t="shared" si="28"/>
        <v>4885.2</v>
      </c>
    </row>
    <row r="127" spans="1:6" s="27" customFormat="1" ht="39.75" customHeight="1" x14ac:dyDescent="0.25">
      <c r="A127" s="38" t="s">
        <v>669</v>
      </c>
      <c r="B127" s="35" t="s">
        <v>671</v>
      </c>
      <c r="C127" s="35" t="s">
        <v>101</v>
      </c>
      <c r="D127" s="37">
        <f>D128+D130</f>
        <v>665.4</v>
      </c>
      <c r="E127" s="37">
        <v>0</v>
      </c>
      <c r="F127" s="37">
        <v>0</v>
      </c>
    </row>
    <row r="128" spans="1:6" s="27" customFormat="1" ht="30" customHeight="1" x14ac:dyDescent="0.25">
      <c r="A128" s="38" t="s">
        <v>120</v>
      </c>
      <c r="B128" s="35" t="s">
        <v>671</v>
      </c>
      <c r="C128" s="35" t="s">
        <v>121</v>
      </c>
      <c r="D128" s="37">
        <f>D129</f>
        <v>436</v>
      </c>
      <c r="E128" s="37">
        <v>0</v>
      </c>
      <c r="F128" s="37">
        <v>0</v>
      </c>
    </row>
    <row r="129" spans="1:6" s="27" customFormat="1" ht="27.75" customHeight="1" x14ac:dyDescent="0.25">
      <c r="A129" s="38" t="s">
        <v>255</v>
      </c>
      <c r="B129" s="35" t="s">
        <v>671</v>
      </c>
      <c r="C129" s="35" t="s">
        <v>123</v>
      </c>
      <c r="D129" s="37">
        <v>436</v>
      </c>
      <c r="E129" s="37">
        <v>0</v>
      </c>
      <c r="F129" s="37">
        <v>0</v>
      </c>
    </row>
    <row r="130" spans="1:6" s="27" customFormat="1" ht="18.75" customHeight="1" x14ac:dyDescent="0.25">
      <c r="A130" s="38" t="s">
        <v>124</v>
      </c>
      <c r="B130" s="35" t="s">
        <v>671</v>
      </c>
      <c r="C130" s="35" t="s">
        <v>125</v>
      </c>
      <c r="D130" s="37">
        <f>D131</f>
        <v>229.4</v>
      </c>
      <c r="E130" s="37">
        <v>0</v>
      </c>
      <c r="F130" s="37">
        <v>0</v>
      </c>
    </row>
    <row r="131" spans="1:6" s="27" customFormat="1" ht="20.25" customHeight="1" x14ac:dyDescent="0.25">
      <c r="A131" s="38" t="s">
        <v>126</v>
      </c>
      <c r="B131" s="35" t="s">
        <v>671</v>
      </c>
      <c r="C131" s="35" t="s">
        <v>127</v>
      </c>
      <c r="D131" s="37">
        <v>229.4</v>
      </c>
      <c r="E131" s="37">
        <v>0</v>
      </c>
      <c r="F131" s="37">
        <v>0</v>
      </c>
    </row>
    <row r="132" spans="1:6" s="27" customFormat="1" ht="29.25" customHeight="1" x14ac:dyDescent="0.25">
      <c r="A132" s="38" t="s">
        <v>237</v>
      </c>
      <c r="B132" s="35" t="s">
        <v>473</v>
      </c>
      <c r="C132" s="35" t="s">
        <v>101</v>
      </c>
      <c r="D132" s="37">
        <f>D133+D138</f>
        <v>4222.7000000000007</v>
      </c>
      <c r="E132" s="37">
        <f>E133+E138</f>
        <v>4529</v>
      </c>
      <c r="F132" s="37">
        <f>F133+F138</f>
        <v>4529</v>
      </c>
    </row>
    <row r="133" spans="1:6" s="27" customFormat="1" ht="67.5" customHeight="1" x14ac:dyDescent="0.25">
      <c r="A133" s="38" t="s">
        <v>110</v>
      </c>
      <c r="B133" s="35" t="s">
        <v>473</v>
      </c>
      <c r="C133" s="35" t="s">
        <v>111</v>
      </c>
      <c r="D133" s="37">
        <f>D134</f>
        <v>3811.0000000000005</v>
      </c>
      <c r="E133" s="37">
        <f>E134</f>
        <v>4340.3</v>
      </c>
      <c r="F133" s="37">
        <f>F134</f>
        <v>4340.3</v>
      </c>
    </row>
    <row r="134" spans="1:6" s="27" customFormat="1" ht="18" customHeight="1" x14ac:dyDescent="0.25">
      <c r="A134" s="38" t="s">
        <v>239</v>
      </c>
      <c r="B134" s="35" t="s">
        <v>473</v>
      </c>
      <c r="C134" s="35" t="s">
        <v>240</v>
      </c>
      <c r="D134" s="37">
        <f>4033.3-78.6-23.7-120</f>
        <v>3811.0000000000005</v>
      </c>
      <c r="E134" s="37">
        <f>4033.3+307</f>
        <v>4340.3</v>
      </c>
      <c r="F134" s="37">
        <f>4033.3+307</f>
        <v>4340.3</v>
      </c>
    </row>
    <row r="135" spans="1:6" s="27" customFormat="1" ht="60.75" customHeight="1" x14ac:dyDescent="0.25">
      <c r="A135" s="38" t="s">
        <v>589</v>
      </c>
      <c r="B135" s="35" t="s">
        <v>588</v>
      </c>
      <c r="C135" s="35" t="s">
        <v>101</v>
      </c>
      <c r="D135" s="37">
        <f>D136</f>
        <v>102.3</v>
      </c>
      <c r="E135" s="37">
        <f t="shared" ref="E135:F135" si="29">E136</f>
        <v>0</v>
      </c>
      <c r="F135" s="37">
        <f t="shared" si="29"/>
        <v>0</v>
      </c>
    </row>
    <row r="136" spans="1:6" s="27" customFormat="1" ht="69.75" customHeight="1" x14ac:dyDescent="0.25">
      <c r="A136" s="38" t="s">
        <v>110</v>
      </c>
      <c r="B136" s="35" t="s">
        <v>588</v>
      </c>
      <c r="C136" s="35" t="s">
        <v>111</v>
      </c>
      <c r="D136" s="37">
        <f>D137</f>
        <v>102.3</v>
      </c>
      <c r="E136" s="37">
        <f t="shared" ref="E136:F136" si="30">E137</f>
        <v>0</v>
      </c>
      <c r="F136" s="37">
        <f t="shared" si="30"/>
        <v>0</v>
      </c>
    </row>
    <row r="137" spans="1:6" s="27" customFormat="1" ht="18" customHeight="1" x14ac:dyDescent="0.25">
      <c r="A137" s="38" t="s">
        <v>239</v>
      </c>
      <c r="B137" s="35" t="s">
        <v>588</v>
      </c>
      <c r="C137" s="35" t="s">
        <v>240</v>
      </c>
      <c r="D137" s="37">
        <f>78.6+23.7</f>
        <v>102.3</v>
      </c>
      <c r="E137" s="37">
        <v>0</v>
      </c>
      <c r="F137" s="37">
        <v>0</v>
      </c>
    </row>
    <row r="138" spans="1:6" s="27" customFormat="1" ht="30" customHeight="1" x14ac:dyDescent="0.25">
      <c r="A138" s="38" t="s">
        <v>120</v>
      </c>
      <c r="B138" s="35" t="s">
        <v>473</v>
      </c>
      <c r="C138" s="35" t="s">
        <v>121</v>
      </c>
      <c r="D138" s="37">
        <f>D139</f>
        <v>411.7</v>
      </c>
      <c r="E138" s="37">
        <f>E139</f>
        <v>188.7</v>
      </c>
      <c r="F138" s="37">
        <f>F139</f>
        <v>188.7</v>
      </c>
    </row>
    <row r="139" spans="1:6" s="27" customFormat="1" ht="26.25" x14ac:dyDescent="0.25">
      <c r="A139" s="38" t="s">
        <v>255</v>
      </c>
      <c r="B139" s="35" t="s">
        <v>473</v>
      </c>
      <c r="C139" s="35" t="s">
        <v>123</v>
      </c>
      <c r="D139" s="37">
        <f>555-161.7+14+4.4</f>
        <v>411.7</v>
      </c>
      <c r="E139" s="37">
        <f>555-366.3</f>
        <v>188.7</v>
      </c>
      <c r="F139" s="37">
        <f>555-366.3</f>
        <v>188.7</v>
      </c>
    </row>
    <row r="140" spans="1:6" s="27" customFormat="1" ht="51.75" x14ac:dyDescent="0.25">
      <c r="A140" s="38" t="s">
        <v>235</v>
      </c>
      <c r="B140" s="35" t="s">
        <v>476</v>
      </c>
      <c r="C140" s="35" t="s">
        <v>101</v>
      </c>
      <c r="D140" s="37">
        <f t="shared" ref="D140:F141" si="31">D141</f>
        <v>239</v>
      </c>
      <c r="E140" s="37">
        <f t="shared" si="31"/>
        <v>356.2</v>
      </c>
      <c r="F140" s="37">
        <f t="shared" si="31"/>
        <v>356.2</v>
      </c>
    </row>
    <row r="141" spans="1:6" s="27" customFormat="1" ht="18.75" customHeight="1" x14ac:dyDescent="0.25">
      <c r="A141" s="38" t="s">
        <v>124</v>
      </c>
      <c r="B141" s="35" t="s">
        <v>476</v>
      </c>
      <c r="C141" s="35" t="s">
        <v>125</v>
      </c>
      <c r="D141" s="37">
        <f t="shared" si="31"/>
        <v>239</v>
      </c>
      <c r="E141" s="37">
        <f t="shared" si="31"/>
        <v>356.2</v>
      </c>
      <c r="F141" s="37">
        <f t="shared" si="31"/>
        <v>356.2</v>
      </c>
    </row>
    <row r="142" spans="1:6" s="27" customFormat="1" ht="18" customHeight="1" x14ac:dyDescent="0.25">
      <c r="A142" s="38" t="s">
        <v>126</v>
      </c>
      <c r="B142" s="35" t="s">
        <v>476</v>
      </c>
      <c r="C142" s="35" t="s">
        <v>127</v>
      </c>
      <c r="D142" s="37">
        <f>356.2-117.2</f>
        <v>239</v>
      </c>
      <c r="E142" s="37">
        <v>356.2</v>
      </c>
      <c r="F142" s="37">
        <v>356.2</v>
      </c>
    </row>
    <row r="143" spans="1:6" s="27" customFormat="1" ht="30.75" customHeight="1" x14ac:dyDescent="0.25">
      <c r="A143" s="38" t="s">
        <v>474</v>
      </c>
      <c r="B143" s="35" t="s">
        <v>475</v>
      </c>
      <c r="C143" s="35" t="s">
        <v>101</v>
      </c>
      <c r="D143" s="37">
        <f t="shared" ref="D143:F144" si="32">D144</f>
        <v>307</v>
      </c>
      <c r="E143" s="37">
        <f t="shared" si="32"/>
        <v>0</v>
      </c>
      <c r="F143" s="37">
        <f t="shared" si="32"/>
        <v>0</v>
      </c>
    </row>
    <row r="144" spans="1:6" s="27" customFormat="1" ht="66.75" customHeight="1" x14ac:dyDescent="0.25">
      <c r="A144" s="38" t="s">
        <v>110</v>
      </c>
      <c r="B144" s="35" t="s">
        <v>475</v>
      </c>
      <c r="C144" s="35" t="s">
        <v>111</v>
      </c>
      <c r="D144" s="37">
        <f t="shared" si="32"/>
        <v>307</v>
      </c>
      <c r="E144" s="37">
        <f t="shared" si="32"/>
        <v>0</v>
      </c>
      <c r="F144" s="37">
        <f t="shared" si="32"/>
        <v>0</v>
      </c>
    </row>
    <row r="145" spans="1:6" s="27" customFormat="1" ht="18" customHeight="1" x14ac:dyDescent="0.25">
      <c r="A145" s="38" t="s">
        <v>239</v>
      </c>
      <c r="B145" s="35" t="s">
        <v>475</v>
      </c>
      <c r="C145" s="35" t="s">
        <v>240</v>
      </c>
      <c r="D145" s="37">
        <v>307</v>
      </c>
      <c r="E145" s="37">
        <v>0</v>
      </c>
      <c r="F145" s="37">
        <v>0</v>
      </c>
    </row>
    <row r="146" spans="1:6" s="27" customFormat="1" ht="28.5" customHeight="1" x14ac:dyDescent="0.25">
      <c r="A146" s="38" t="s">
        <v>662</v>
      </c>
      <c r="B146" s="35" t="s">
        <v>661</v>
      </c>
      <c r="C146" s="35" t="s">
        <v>101</v>
      </c>
      <c r="D146" s="37">
        <f>D147</f>
        <v>50</v>
      </c>
      <c r="E146" s="37">
        <v>0</v>
      </c>
      <c r="F146" s="37">
        <v>0</v>
      </c>
    </row>
    <row r="147" spans="1:6" s="27" customFormat="1" ht="30" customHeight="1" x14ac:dyDescent="0.25">
      <c r="A147" s="38" t="s">
        <v>120</v>
      </c>
      <c r="B147" s="35" t="s">
        <v>661</v>
      </c>
      <c r="C147" s="35" t="s">
        <v>121</v>
      </c>
      <c r="D147" s="37">
        <f>D148</f>
        <v>50</v>
      </c>
      <c r="E147" s="37">
        <v>0</v>
      </c>
      <c r="F147" s="37">
        <v>0</v>
      </c>
    </row>
    <row r="148" spans="1:6" s="27" customFormat="1" ht="30.75" customHeight="1" x14ac:dyDescent="0.25">
      <c r="A148" s="38" t="s">
        <v>255</v>
      </c>
      <c r="B148" s="35" t="s">
        <v>661</v>
      </c>
      <c r="C148" s="35" t="s">
        <v>123</v>
      </c>
      <c r="D148" s="37">
        <v>50</v>
      </c>
      <c r="E148" s="37">
        <v>0</v>
      </c>
      <c r="F148" s="37">
        <v>0</v>
      </c>
    </row>
    <row r="149" spans="1:6" s="27" customFormat="1" ht="42" customHeight="1" x14ac:dyDescent="0.25">
      <c r="A149" s="38" t="s">
        <v>477</v>
      </c>
      <c r="B149" s="35" t="s">
        <v>478</v>
      </c>
      <c r="C149" s="35" t="s">
        <v>101</v>
      </c>
      <c r="D149" s="37">
        <f>D150</f>
        <v>686.2</v>
      </c>
      <c r="E149" s="37">
        <f t="shared" ref="E149:F151" si="33">E150</f>
        <v>398.4</v>
      </c>
      <c r="F149" s="37">
        <f t="shared" si="33"/>
        <v>398.4</v>
      </c>
    </row>
    <row r="150" spans="1:6" s="27" customFormat="1" ht="28.5" customHeight="1" x14ac:dyDescent="0.25">
      <c r="A150" s="38" t="s">
        <v>237</v>
      </c>
      <c r="B150" s="35" t="s">
        <v>479</v>
      </c>
      <c r="C150" s="35" t="s">
        <v>101</v>
      </c>
      <c r="D150" s="37">
        <f>D151</f>
        <v>686.2</v>
      </c>
      <c r="E150" s="37">
        <f t="shared" si="33"/>
        <v>398.4</v>
      </c>
      <c r="F150" s="37">
        <f t="shared" si="33"/>
        <v>398.4</v>
      </c>
    </row>
    <row r="151" spans="1:6" s="27" customFormat="1" ht="32.25" customHeight="1" x14ac:dyDescent="0.25">
      <c r="A151" s="38" t="s">
        <v>120</v>
      </c>
      <c r="B151" s="35" t="s">
        <v>479</v>
      </c>
      <c r="C151" s="35" t="s">
        <v>121</v>
      </c>
      <c r="D151" s="37">
        <f>D152</f>
        <v>686.2</v>
      </c>
      <c r="E151" s="37">
        <f t="shared" si="33"/>
        <v>398.4</v>
      </c>
      <c r="F151" s="37">
        <f t="shared" si="33"/>
        <v>398.4</v>
      </c>
    </row>
    <row r="152" spans="1:6" s="27" customFormat="1" ht="30.75" customHeight="1" x14ac:dyDescent="0.25">
      <c r="A152" s="38" t="s">
        <v>255</v>
      </c>
      <c r="B152" s="35" t="s">
        <v>479</v>
      </c>
      <c r="C152" s="35" t="s">
        <v>123</v>
      </c>
      <c r="D152" s="37">
        <f>398.4+100-14+201.8</f>
        <v>686.2</v>
      </c>
      <c r="E152" s="37">
        <v>398.4</v>
      </c>
      <c r="F152" s="37">
        <v>398.4</v>
      </c>
    </row>
    <row r="153" spans="1:6" s="27" customFormat="1" ht="42" customHeight="1" x14ac:dyDescent="0.2">
      <c r="A153" s="54" t="s">
        <v>440</v>
      </c>
      <c r="B153" s="33" t="s">
        <v>412</v>
      </c>
      <c r="C153" s="33" t="s">
        <v>101</v>
      </c>
      <c r="D153" s="34">
        <f>D154+D158+D168+D175</f>
        <v>1460.3000000000002</v>
      </c>
      <c r="E153" s="34">
        <f>E154+E158+E168</f>
        <v>402.7</v>
      </c>
      <c r="F153" s="34">
        <f>F154+F158+F168</f>
        <v>402.7</v>
      </c>
    </row>
    <row r="154" spans="1:6" s="27" customFormat="1" ht="43.5" customHeight="1" x14ac:dyDescent="0.25">
      <c r="A154" s="38" t="s">
        <v>501</v>
      </c>
      <c r="B154" s="35" t="s">
        <v>502</v>
      </c>
      <c r="C154" s="35" t="s">
        <v>101</v>
      </c>
      <c r="D154" s="37">
        <f>D155</f>
        <v>21</v>
      </c>
      <c r="E154" s="37">
        <f t="shared" ref="E154:F156" si="34">E155</f>
        <v>21</v>
      </c>
      <c r="F154" s="37">
        <f t="shared" si="34"/>
        <v>21</v>
      </c>
    </row>
    <row r="155" spans="1:6" s="27" customFormat="1" ht="15" x14ac:dyDescent="0.25">
      <c r="A155" s="38" t="s">
        <v>179</v>
      </c>
      <c r="B155" s="35" t="s">
        <v>503</v>
      </c>
      <c r="C155" s="35" t="s">
        <v>101</v>
      </c>
      <c r="D155" s="37">
        <f>D156</f>
        <v>21</v>
      </c>
      <c r="E155" s="37">
        <f t="shared" si="34"/>
        <v>21</v>
      </c>
      <c r="F155" s="37">
        <f t="shared" si="34"/>
        <v>21</v>
      </c>
    </row>
    <row r="156" spans="1:6" s="27" customFormat="1" ht="29.25" customHeight="1" x14ac:dyDescent="0.25">
      <c r="A156" s="38" t="s">
        <v>120</v>
      </c>
      <c r="B156" s="35" t="s">
        <v>503</v>
      </c>
      <c r="C156" s="35" t="s">
        <v>121</v>
      </c>
      <c r="D156" s="37">
        <f>D157</f>
        <v>21</v>
      </c>
      <c r="E156" s="37">
        <f t="shared" si="34"/>
        <v>21</v>
      </c>
      <c r="F156" s="37">
        <f t="shared" si="34"/>
        <v>21</v>
      </c>
    </row>
    <row r="157" spans="1:6" s="27" customFormat="1" ht="26.25" x14ac:dyDescent="0.25">
      <c r="A157" s="38" t="s">
        <v>255</v>
      </c>
      <c r="B157" s="35" t="s">
        <v>503</v>
      </c>
      <c r="C157" s="35" t="s">
        <v>123</v>
      </c>
      <c r="D157" s="37">
        <v>21</v>
      </c>
      <c r="E157" s="37">
        <v>21</v>
      </c>
      <c r="F157" s="37">
        <v>21</v>
      </c>
    </row>
    <row r="158" spans="1:6" s="27" customFormat="1" ht="66.75" customHeight="1" x14ac:dyDescent="0.25">
      <c r="A158" s="38" t="s">
        <v>441</v>
      </c>
      <c r="B158" s="35" t="s">
        <v>414</v>
      </c>
      <c r="C158" s="35" t="s">
        <v>101</v>
      </c>
      <c r="D158" s="37">
        <f>D159</f>
        <v>281.89999999999998</v>
      </c>
      <c r="E158" s="37">
        <f>E159</f>
        <v>361.7</v>
      </c>
      <c r="F158" s="37">
        <f>F159</f>
        <v>361.7</v>
      </c>
    </row>
    <row r="159" spans="1:6" s="27" customFormat="1" ht="15" x14ac:dyDescent="0.25">
      <c r="A159" s="38" t="s">
        <v>179</v>
      </c>
      <c r="B159" s="35" t="s">
        <v>415</v>
      </c>
      <c r="C159" s="35" t="s">
        <v>101</v>
      </c>
      <c r="D159" s="37">
        <f>D160+D162</f>
        <v>281.89999999999998</v>
      </c>
      <c r="E159" s="37">
        <f>E160+E162</f>
        <v>361.7</v>
      </c>
      <c r="F159" s="37">
        <f>F160+F162</f>
        <v>361.7</v>
      </c>
    </row>
    <row r="160" spans="1:6" s="27" customFormat="1" ht="69" customHeight="1" x14ac:dyDescent="0.25">
      <c r="A160" s="38" t="s">
        <v>110</v>
      </c>
      <c r="B160" s="35" t="s">
        <v>415</v>
      </c>
      <c r="C160" s="35" t="s">
        <v>111</v>
      </c>
      <c r="D160" s="37">
        <f>D161</f>
        <v>182.9</v>
      </c>
      <c r="E160" s="37">
        <f>E161</f>
        <v>221.5</v>
      </c>
      <c r="F160" s="37">
        <f>F161</f>
        <v>221.5</v>
      </c>
    </row>
    <row r="161" spans="1:6" s="27" customFormat="1" ht="15" x14ac:dyDescent="0.25">
      <c r="A161" s="38" t="s">
        <v>239</v>
      </c>
      <c r="B161" s="35" t="s">
        <v>415</v>
      </c>
      <c r="C161" s="35" t="s">
        <v>240</v>
      </c>
      <c r="D161" s="37">
        <f>33.7+187.8-20-18.6</f>
        <v>182.9</v>
      </c>
      <c r="E161" s="37">
        <f>33.7+187.8</f>
        <v>221.5</v>
      </c>
      <c r="F161" s="37">
        <f>33.7+187.8</f>
        <v>221.5</v>
      </c>
    </row>
    <row r="162" spans="1:6" s="27" customFormat="1" ht="30" customHeight="1" x14ac:dyDescent="0.25">
      <c r="A162" s="38" t="s">
        <v>120</v>
      </c>
      <c r="B162" s="35" t="s">
        <v>415</v>
      </c>
      <c r="C162" s="35" t="s">
        <v>121</v>
      </c>
      <c r="D162" s="37">
        <f>D163</f>
        <v>98.999999999999986</v>
      </c>
      <c r="E162" s="37">
        <f>E163</f>
        <v>140.19999999999999</v>
      </c>
      <c r="F162" s="37">
        <f>F163</f>
        <v>140.19999999999999</v>
      </c>
    </row>
    <row r="163" spans="1:6" s="27" customFormat="1" ht="26.25" x14ac:dyDescent="0.25">
      <c r="A163" s="38" t="s">
        <v>255</v>
      </c>
      <c r="B163" s="35" t="s">
        <v>415</v>
      </c>
      <c r="C163" s="35" t="s">
        <v>123</v>
      </c>
      <c r="D163" s="37">
        <f>140.2-41.2</f>
        <v>98.999999999999986</v>
      </c>
      <c r="E163" s="37">
        <v>140.19999999999999</v>
      </c>
      <c r="F163" s="37">
        <v>140.19999999999999</v>
      </c>
    </row>
    <row r="164" spans="1:6" s="27" customFormat="1" ht="17.25" hidden="1" customHeight="1" x14ac:dyDescent="0.25">
      <c r="A164" s="38" t="s">
        <v>504</v>
      </c>
      <c r="B164" s="35" t="s">
        <v>505</v>
      </c>
      <c r="C164" s="35" t="s">
        <v>101</v>
      </c>
      <c r="D164" s="37">
        <f>D165</f>
        <v>0</v>
      </c>
      <c r="E164" s="37">
        <f t="shared" ref="E164:F166" si="35">E165</f>
        <v>0</v>
      </c>
      <c r="F164" s="37">
        <f t="shared" si="35"/>
        <v>0</v>
      </c>
    </row>
    <row r="165" spans="1:6" s="27" customFormat="1" ht="15" hidden="1" x14ac:dyDescent="0.25">
      <c r="A165" s="38" t="s">
        <v>179</v>
      </c>
      <c r="B165" s="35" t="s">
        <v>506</v>
      </c>
      <c r="C165" s="35" t="s">
        <v>101</v>
      </c>
      <c r="D165" s="37">
        <f>D166</f>
        <v>0</v>
      </c>
      <c r="E165" s="37">
        <f t="shared" si="35"/>
        <v>0</v>
      </c>
      <c r="F165" s="37">
        <f t="shared" si="35"/>
        <v>0</v>
      </c>
    </row>
    <row r="166" spans="1:6" s="27" customFormat="1" ht="28.5" hidden="1" customHeight="1" x14ac:dyDescent="0.25">
      <c r="A166" s="38" t="s">
        <v>120</v>
      </c>
      <c r="B166" s="35" t="s">
        <v>506</v>
      </c>
      <c r="C166" s="35" t="s">
        <v>121</v>
      </c>
      <c r="D166" s="37">
        <f>D167</f>
        <v>0</v>
      </c>
      <c r="E166" s="37">
        <f t="shared" si="35"/>
        <v>0</v>
      </c>
      <c r="F166" s="37">
        <f t="shared" si="35"/>
        <v>0</v>
      </c>
    </row>
    <row r="167" spans="1:6" s="27" customFormat="1" ht="26.25" hidden="1" x14ac:dyDescent="0.25">
      <c r="A167" s="38" t="s">
        <v>255</v>
      </c>
      <c r="B167" s="35" t="s">
        <v>506</v>
      </c>
      <c r="C167" s="35" t="s">
        <v>123</v>
      </c>
      <c r="D167" s="37"/>
      <c r="E167" s="37"/>
      <c r="F167" s="37"/>
    </row>
    <row r="168" spans="1:6" s="27" customFormat="1" ht="26.25" x14ac:dyDescent="0.25">
      <c r="A168" s="38" t="s">
        <v>507</v>
      </c>
      <c r="B168" s="35" t="s">
        <v>508</v>
      </c>
      <c r="C168" s="35" t="s">
        <v>101</v>
      </c>
      <c r="D168" s="37">
        <f>D169+D172</f>
        <v>146</v>
      </c>
      <c r="E168" s="37">
        <f t="shared" ref="E168:F170" si="36">E169</f>
        <v>20</v>
      </c>
      <c r="F168" s="37">
        <f t="shared" si="36"/>
        <v>20</v>
      </c>
    </row>
    <row r="169" spans="1:6" s="27" customFormat="1" ht="15" x14ac:dyDescent="0.25">
      <c r="A169" s="38" t="s">
        <v>179</v>
      </c>
      <c r="B169" s="35" t="s">
        <v>509</v>
      </c>
      <c r="C169" s="35" t="s">
        <v>101</v>
      </c>
      <c r="D169" s="37">
        <f>D170</f>
        <v>20</v>
      </c>
      <c r="E169" s="37">
        <f t="shared" si="36"/>
        <v>20</v>
      </c>
      <c r="F169" s="37">
        <f t="shared" si="36"/>
        <v>20</v>
      </c>
    </row>
    <row r="170" spans="1:6" s="27" customFormat="1" ht="30" customHeight="1" x14ac:dyDescent="0.25">
      <c r="A170" s="38" t="s">
        <v>120</v>
      </c>
      <c r="B170" s="35" t="s">
        <v>509</v>
      </c>
      <c r="C170" s="35" t="s">
        <v>121</v>
      </c>
      <c r="D170" s="37">
        <f>D171</f>
        <v>20</v>
      </c>
      <c r="E170" s="37">
        <f t="shared" si="36"/>
        <v>20</v>
      </c>
      <c r="F170" s="37">
        <f t="shared" si="36"/>
        <v>20</v>
      </c>
    </row>
    <row r="171" spans="1:6" s="27" customFormat="1" ht="26.25" x14ac:dyDescent="0.25">
      <c r="A171" s="38" t="s">
        <v>255</v>
      </c>
      <c r="B171" s="35" t="s">
        <v>509</v>
      </c>
      <c r="C171" s="35" t="s">
        <v>123</v>
      </c>
      <c r="D171" s="37">
        <v>20</v>
      </c>
      <c r="E171" s="37">
        <v>20</v>
      </c>
      <c r="F171" s="37">
        <v>20</v>
      </c>
    </row>
    <row r="172" spans="1:6" s="27" customFormat="1" ht="39" x14ac:dyDescent="0.25">
      <c r="A172" s="38" t="s">
        <v>669</v>
      </c>
      <c r="B172" s="35" t="s">
        <v>673</v>
      </c>
      <c r="C172" s="35" t="s">
        <v>101</v>
      </c>
      <c r="D172" s="37">
        <f>D173</f>
        <v>126</v>
      </c>
      <c r="E172" s="37">
        <v>0</v>
      </c>
      <c r="F172" s="37">
        <v>0</v>
      </c>
    </row>
    <row r="173" spans="1:6" s="27" customFormat="1" ht="26.25" x14ac:dyDescent="0.25">
      <c r="A173" s="38" t="s">
        <v>120</v>
      </c>
      <c r="B173" s="35" t="s">
        <v>673</v>
      </c>
      <c r="C173" s="35" t="s">
        <v>121</v>
      </c>
      <c r="D173" s="37">
        <f>D174</f>
        <v>126</v>
      </c>
      <c r="E173" s="37">
        <v>0</v>
      </c>
      <c r="F173" s="37">
        <v>0</v>
      </c>
    </row>
    <row r="174" spans="1:6" s="27" customFormat="1" ht="26.25" x14ac:dyDescent="0.25">
      <c r="A174" s="38" t="s">
        <v>255</v>
      </c>
      <c r="B174" s="35" t="s">
        <v>673</v>
      </c>
      <c r="C174" s="35" t="s">
        <v>123</v>
      </c>
      <c r="D174" s="37">
        <v>126</v>
      </c>
      <c r="E174" s="37">
        <v>0</v>
      </c>
      <c r="F174" s="37">
        <v>0</v>
      </c>
    </row>
    <row r="175" spans="1:6" s="27" customFormat="1" ht="26.25" x14ac:dyDescent="0.25">
      <c r="A175" s="38" t="s">
        <v>677</v>
      </c>
      <c r="B175" s="35" t="s">
        <v>674</v>
      </c>
      <c r="C175" s="35" t="s">
        <v>101</v>
      </c>
      <c r="D175" s="37">
        <f>D179+D182+D176</f>
        <v>1011.4000000000001</v>
      </c>
      <c r="E175" s="37">
        <v>0</v>
      </c>
      <c r="F175" s="37">
        <v>0</v>
      </c>
    </row>
    <row r="176" spans="1:6" s="27" customFormat="1" ht="39" x14ac:dyDescent="0.25">
      <c r="A176" s="38" t="s">
        <v>688</v>
      </c>
      <c r="B176" s="35" t="s">
        <v>687</v>
      </c>
      <c r="C176" s="35" t="s">
        <v>101</v>
      </c>
      <c r="D176" s="37">
        <f>D177</f>
        <v>859.7</v>
      </c>
      <c r="E176" s="37">
        <v>0</v>
      </c>
      <c r="F176" s="37">
        <v>0</v>
      </c>
    </row>
    <row r="177" spans="1:6" s="27" customFormat="1" ht="26.25" x14ac:dyDescent="0.25">
      <c r="A177" s="38" t="s">
        <v>120</v>
      </c>
      <c r="B177" s="35" t="s">
        <v>687</v>
      </c>
      <c r="C177" s="35" t="s">
        <v>121</v>
      </c>
      <c r="D177" s="37">
        <f>D178</f>
        <v>859.7</v>
      </c>
      <c r="E177" s="37">
        <v>0</v>
      </c>
      <c r="F177" s="37">
        <v>0</v>
      </c>
    </row>
    <row r="178" spans="1:6" s="27" customFormat="1" ht="26.25" x14ac:dyDescent="0.25">
      <c r="A178" s="38" t="s">
        <v>255</v>
      </c>
      <c r="B178" s="35" t="s">
        <v>687</v>
      </c>
      <c r="C178" s="35" t="s">
        <v>605</v>
      </c>
      <c r="D178" s="37">
        <v>859.7</v>
      </c>
      <c r="E178" s="37">
        <v>0</v>
      </c>
      <c r="F178" s="37">
        <v>0</v>
      </c>
    </row>
    <row r="179" spans="1:6" s="27" customFormat="1" ht="39" x14ac:dyDescent="0.25">
      <c r="A179" s="38" t="s">
        <v>678</v>
      </c>
      <c r="B179" s="35" t="s">
        <v>675</v>
      </c>
      <c r="C179" s="35" t="s">
        <v>101</v>
      </c>
      <c r="D179" s="37">
        <f>D180</f>
        <v>101.1</v>
      </c>
      <c r="E179" s="37">
        <v>0</v>
      </c>
      <c r="F179" s="37">
        <v>0</v>
      </c>
    </row>
    <row r="180" spans="1:6" s="27" customFormat="1" ht="26.25" x14ac:dyDescent="0.25">
      <c r="A180" s="38" t="s">
        <v>120</v>
      </c>
      <c r="B180" s="35" t="s">
        <v>675</v>
      </c>
      <c r="C180" s="35" t="s">
        <v>121</v>
      </c>
      <c r="D180" s="37">
        <f>D181</f>
        <v>101.1</v>
      </c>
      <c r="E180" s="37">
        <v>0</v>
      </c>
      <c r="F180" s="37">
        <v>0</v>
      </c>
    </row>
    <row r="181" spans="1:6" s="27" customFormat="1" ht="26.25" x14ac:dyDescent="0.25">
      <c r="A181" s="38" t="s">
        <v>255</v>
      </c>
      <c r="B181" s="35" t="s">
        <v>675</v>
      </c>
      <c r="C181" s="35" t="s">
        <v>123</v>
      </c>
      <c r="D181" s="37">
        <v>101.1</v>
      </c>
      <c r="E181" s="37">
        <v>0</v>
      </c>
      <c r="F181" s="37">
        <v>0</v>
      </c>
    </row>
    <row r="182" spans="1:6" s="27" customFormat="1" ht="64.5" x14ac:dyDescent="0.25">
      <c r="A182" s="38" t="s">
        <v>679</v>
      </c>
      <c r="B182" s="35" t="s">
        <v>676</v>
      </c>
      <c r="C182" s="35" t="s">
        <v>101</v>
      </c>
      <c r="D182" s="37">
        <f>D183</f>
        <v>50.6</v>
      </c>
      <c r="E182" s="37">
        <v>0</v>
      </c>
      <c r="F182" s="37">
        <v>0</v>
      </c>
    </row>
    <row r="183" spans="1:6" s="27" customFormat="1" ht="26.25" x14ac:dyDescent="0.25">
      <c r="A183" s="38" t="s">
        <v>120</v>
      </c>
      <c r="B183" s="35" t="s">
        <v>676</v>
      </c>
      <c r="C183" s="35" t="s">
        <v>121</v>
      </c>
      <c r="D183" s="37">
        <f>D184</f>
        <v>50.6</v>
      </c>
      <c r="E183" s="37">
        <v>0</v>
      </c>
      <c r="F183" s="37">
        <v>0</v>
      </c>
    </row>
    <row r="184" spans="1:6" s="27" customFormat="1" ht="26.25" x14ac:dyDescent="0.25">
      <c r="A184" s="38" t="s">
        <v>255</v>
      </c>
      <c r="B184" s="35" t="s">
        <v>676</v>
      </c>
      <c r="C184" s="35" t="s">
        <v>123</v>
      </c>
      <c r="D184" s="37">
        <v>50.6</v>
      </c>
      <c r="E184" s="37">
        <v>0</v>
      </c>
      <c r="F184" s="37">
        <v>0</v>
      </c>
    </row>
    <row r="185" spans="1:6" s="27" customFormat="1" ht="65.25" customHeight="1" x14ac:dyDescent="0.2">
      <c r="A185" s="54" t="s">
        <v>198</v>
      </c>
      <c r="B185" s="33" t="s">
        <v>199</v>
      </c>
      <c r="C185" s="33" t="s">
        <v>101</v>
      </c>
      <c r="D185" s="34">
        <f>D189+D193+D199+D203+D209+D213+D217+D221+D226+D231+D186</f>
        <v>1854.5</v>
      </c>
      <c r="E185" s="34">
        <f>E189+E193+E199+E203+E209+E213+E217+E221+E226+E231</f>
        <v>5751.3</v>
      </c>
      <c r="F185" s="34">
        <f>F189+F193+F199+F203+F209+F213+F217+F221+F226+F231</f>
        <v>6278.3</v>
      </c>
    </row>
    <row r="186" spans="1:6" s="27" customFormat="1" ht="43.5" hidden="1" customHeight="1" x14ac:dyDescent="0.25">
      <c r="A186" s="38" t="s">
        <v>669</v>
      </c>
      <c r="B186" s="35" t="s">
        <v>670</v>
      </c>
      <c r="C186" s="35" t="s">
        <v>101</v>
      </c>
      <c r="D186" s="37">
        <f>D187</f>
        <v>0</v>
      </c>
      <c r="E186" s="37">
        <v>0</v>
      </c>
      <c r="F186" s="37">
        <v>0</v>
      </c>
    </row>
    <row r="187" spans="1:6" s="27" customFormat="1" ht="31.5" hidden="1" customHeight="1" x14ac:dyDescent="0.25">
      <c r="A187" s="38" t="s">
        <v>120</v>
      </c>
      <c r="B187" s="35" t="s">
        <v>670</v>
      </c>
      <c r="C187" s="35" t="s">
        <v>121</v>
      </c>
      <c r="D187" s="37">
        <f>D188</f>
        <v>0</v>
      </c>
      <c r="E187" s="37">
        <v>0</v>
      </c>
      <c r="F187" s="37">
        <v>0</v>
      </c>
    </row>
    <row r="188" spans="1:6" s="27" customFormat="1" ht="33.75" hidden="1" customHeight="1" x14ac:dyDescent="0.25">
      <c r="A188" s="38" t="s">
        <v>255</v>
      </c>
      <c r="B188" s="35" t="s">
        <v>670</v>
      </c>
      <c r="C188" s="35" t="s">
        <v>123</v>
      </c>
      <c r="D188" s="37">
        <f>9602-9602</f>
        <v>0</v>
      </c>
      <c r="E188" s="37">
        <v>0</v>
      </c>
      <c r="F188" s="37">
        <v>0</v>
      </c>
    </row>
    <row r="189" spans="1:6" s="27" customFormat="1" ht="66.75" customHeight="1" x14ac:dyDescent="0.25">
      <c r="A189" s="38" t="s">
        <v>326</v>
      </c>
      <c r="B189" s="35" t="s">
        <v>327</v>
      </c>
      <c r="C189" s="35" t="s">
        <v>101</v>
      </c>
      <c r="D189" s="37">
        <f>D190</f>
        <v>100</v>
      </c>
      <c r="E189" s="37">
        <f t="shared" ref="E189:F191" si="37">E190</f>
        <v>272.3</v>
      </c>
      <c r="F189" s="37">
        <f t="shared" si="37"/>
        <v>272.3</v>
      </c>
    </row>
    <row r="190" spans="1:6" s="27" customFormat="1" ht="17.25" customHeight="1" x14ac:dyDescent="0.25">
      <c r="A190" s="38" t="s">
        <v>179</v>
      </c>
      <c r="B190" s="35" t="s">
        <v>328</v>
      </c>
      <c r="C190" s="35" t="s">
        <v>101</v>
      </c>
      <c r="D190" s="37">
        <f>D191</f>
        <v>100</v>
      </c>
      <c r="E190" s="37">
        <f t="shared" si="37"/>
        <v>272.3</v>
      </c>
      <c r="F190" s="37">
        <f t="shared" si="37"/>
        <v>272.3</v>
      </c>
    </row>
    <row r="191" spans="1:6" s="27" customFormat="1" ht="26.25" customHeight="1" x14ac:dyDescent="0.25">
      <c r="A191" s="38" t="s">
        <v>120</v>
      </c>
      <c r="B191" s="35" t="s">
        <v>328</v>
      </c>
      <c r="C191" s="35" t="s">
        <v>121</v>
      </c>
      <c r="D191" s="37">
        <f>D192</f>
        <v>100</v>
      </c>
      <c r="E191" s="37">
        <f t="shared" si="37"/>
        <v>272.3</v>
      </c>
      <c r="F191" s="37">
        <f t="shared" si="37"/>
        <v>272.3</v>
      </c>
    </row>
    <row r="192" spans="1:6" s="27" customFormat="1" ht="30" customHeight="1" x14ac:dyDescent="0.25">
      <c r="A192" s="38" t="s">
        <v>255</v>
      </c>
      <c r="B192" s="35" t="s">
        <v>328</v>
      </c>
      <c r="C192" s="35" t="s">
        <v>123</v>
      </c>
      <c r="D192" s="37">
        <f>272.3-218.9+46.6</f>
        <v>100</v>
      </c>
      <c r="E192" s="37">
        <v>272.3</v>
      </c>
      <c r="F192" s="37">
        <v>272.3</v>
      </c>
    </row>
    <row r="193" spans="1:6" s="27" customFormat="1" ht="42" hidden="1" customHeight="1" x14ac:dyDescent="0.25">
      <c r="A193" s="38" t="s">
        <v>329</v>
      </c>
      <c r="B193" s="35" t="s">
        <v>330</v>
      </c>
      <c r="C193" s="35" t="s">
        <v>101</v>
      </c>
      <c r="D193" s="37">
        <f>D194</f>
        <v>0</v>
      </c>
      <c r="E193" s="37">
        <f>E194</f>
        <v>0</v>
      </c>
      <c r="F193" s="37">
        <f>F194</f>
        <v>0</v>
      </c>
    </row>
    <row r="194" spans="1:6" s="27" customFormat="1" ht="15" hidden="1" x14ac:dyDescent="0.25">
      <c r="A194" s="38" t="s">
        <v>179</v>
      </c>
      <c r="B194" s="35" t="s">
        <v>331</v>
      </c>
      <c r="C194" s="35" t="s">
        <v>101</v>
      </c>
      <c r="D194" s="37">
        <f>D195+D197</f>
        <v>0</v>
      </c>
      <c r="E194" s="37">
        <f>E195+E197</f>
        <v>0</v>
      </c>
      <c r="F194" s="37">
        <f>F195+F197</f>
        <v>0</v>
      </c>
    </row>
    <row r="195" spans="1:6" s="27" customFormat="1" ht="27.75" hidden="1" customHeight="1" x14ac:dyDescent="0.25">
      <c r="A195" s="38" t="s">
        <v>120</v>
      </c>
      <c r="B195" s="35" t="s">
        <v>331</v>
      </c>
      <c r="C195" s="35" t="s">
        <v>121</v>
      </c>
      <c r="D195" s="37">
        <f>D196</f>
        <v>0</v>
      </c>
      <c r="E195" s="37">
        <f>E196</f>
        <v>0</v>
      </c>
      <c r="F195" s="37">
        <f>F196</f>
        <v>0</v>
      </c>
    </row>
    <row r="196" spans="1:6" s="27" customFormat="1" ht="26.25" hidden="1" x14ac:dyDescent="0.25">
      <c r="A196" s="38" t="s">
        <v>122</v>
      </c>
      <c r="B196" s="35" t="s">
        <v>331</v>
      </c>
      <c r="C196" s="35" t="s">
        <v>123</v>
      </c>
      <c r="D196" s="37">
        <f>15.3+29.5-44.8</f>
        <v>0</v>
      </c>
      <c r="E196" s="37">
        <f>15.3+29.5-44.8</f>
        <v>0</v>
      </c>
      <c r="F196" s="37">
        <f>15.3+29.5-44.8</f>
        <v>0</v>
      </c>
    </row>
    <row r="197" spans="1:6" s="27" customFormat="1" ht="39" hidden="1" x14ac:dyDescent="0.25">
      <c r="A197" s="38" t="s">
        <v>226</v>
      </c>
      <c r="B197" s="35" t="s">
        <v>331</v>
      </c>
      <c r="C197" s="35" t="s">
        <v>227</v>
      </c>
      <c r="D197" s="37">
        <f>D198</f>
        <v>0</v>
      </c>
      <c r="E197" s="37">
        <f>E198</f>
        <v>0</v>
      </c>
      <c r="F197" s="37">
        <f>F198</f>
        <v>0</v>
      </c>
    </row>
    <row r="198" spans="1:6" s="27" customFormat="1" ht="15" hidden="1" x14ac:dyDescent="0.25">
      <c r="A198" s="38" t="s">
        <v>228</v>
      </c>
      <c r="B198" s="35" t="s">
        <v>331</v>
      </c>
      <c r="C198" s="35" t="s">
        <v>229</v>
      </c>
      <c r="D198" s="37"/>
      <c r="E198" s="37"/>
      <c r="F198" s="37"/>
    </row>
    <row r="199" spans="1:6" s="27" customFormat="1" ht="27.75" customHeight="1" x14ac:dyDescent="0.25">
      <c r="A199" s="38" t="s">
        <v>200</v>
      </c>
      <c r="B199" s="35" t="s">
        <v>201</v>
      </c>
      <c r="C199" s="35" t="s">
        <v>101</v>
      </c>
      <c r="D199" s="37">
        <f>D200</f>
        <v>206</v>
      </c>
      <c r="E199" s="37">
        <f t="shared" ref="E199:F201" si="38">E200</f>
        <v>206</v>
      </c>
      <c r="F199" s="37">
        <f t="shared" si="38"/>
        <v>206</v>
      </c>
    </row>
    <row r="200" spans="1:6" s="27" customFormat="1" ht="15" x14ac:dyDescent="0.25">
      <c r="A200" s="38" t="s">
        <v>179</v>
      </c>
      <c r="B200" s="35" t="s">
        <v>202</v>
      </c>
      <c r="C200" s="35" t="s">
        <v>101</v>
      </c>
      <c r="D200" s="37">
        <f>D201</f>
        <v>206</v>
      </c>
      <c r="E200" s="37">
        <f t="shared" si="38"/>
        <v>206</v>
      </c>
      <c r="F200" s="37">
        <f t="shared" si="38"/>
        <v>206</v>
      </c>
    </row>
    <row r="201" spans="1:6" s="27" customFormat="1" ht="32.25" customHeight="1" x14ac:dyDescent="0.25">
      <c r="A201" s="38" t="s">
        <v>120</v>
      </c>
      <c r="B201" s="35" t="s">
        <v>202</v>
      </c>
      <c r="C201" s="35" t="s">
        <v>121</v>
      </c>
      <c r="D201" s="37">
        <f>D202</f>
        <v>206</v>
      </c>
      <c r="E201" s="37">
        <f t="shared" si="38"/>
        <v>206</v>
      </c>
      <c r="F201" s="37">
        <f t="shared" si="38"/>
        <v>206</v>
      </c>
    </row>
    <row r="202" spans="1:6" s="27" customFormat="1" ht="26.25" x14ac:dyDescent="0.25">
      <c r="A202" s="38" t="s">
        <v>122</v>
      </c>
      <c r="B202" s="35" t="s">
        <v>202</v>
      </c>
      <c r="C202" s="35" t="s">
        <v>123</v>
      </c>
      <c r="D202" s="37">
        <v>206</v>
      </c>
      <c r="E202" s="37">
        <v>206</v>
      </c>
      <c r="F202" s="37">
        <v>206</v>
      </c>
    </row>
    <row r="203" spans="1:6" s="27" customFormat="1" ht="83.25" customHeight="1" x14ac:dyDescent="0.25">
      <c r="A203" s="38" t="s">
        <v>344</v>
      </c>
      <c r="B203" s="35" t="s">
        <v>345</v>
      </c>
      <c r="C203" s="35" t="s">
        <v>101</v>
      </c>
      <c r="D203" s="37">
        <f>D204</f>
        <v>0</v>
      </c>
      <c r="E203" s="37">
        <f>E204</f>
        <v>3373</v>
      </c>
      <c r="F203" s="37">
        <f>F204</f>
        <v>3900</v>
      </c>
    </row>
    <row r="204" spans="1:6" s="27" customFormat="1" ht="15" x14ac:dyDescent="0.25">
      <c r="A204" s="38" t="s">
        <v>179</v>
      </c>
      <c r="B204" s="35" t="s">
        <v>346</v>
      </c>
      <c r="C204" s="35" t="s">
        <v>101</v>
      </c>
      <c r="D204" s="37">
        <f>D205+D207</f>
        <v>0</v>
      </c>
      <c r="E204" s="37">
        <f>E205+E207</f>
        <v>3373</v>
      </c>
      <c r="F204" s="37">
        <f>F205+F207</f>
        <v>3900</v>
      </c>
    </row>
    <row r="205" spans="1:6" s="27" customFormat="1" ht="26.25" hidden="1" x14ac:dyDescent="0.25">
      <c r="A205" s="38" t="s">
        <v>120</v>
      </c>
      <c r="B205" s="35" t="s">
        <v>346</v>
      </c>
      <c r="C205" s="35" t="s">
        <v>121</v>
      </c>
      <c r="D205" s="37">
        <f>D206</f>
        <v>0</v>
      </c>
      <c r="E205" s="37">
        <f>E206</f>
        <v>0</v>
      </c>
      <c r="F205" s="37">
        <f>F206</f>
        <v>0</v>
      </c>
    </row>
    <row r="206" spans="1:6" s="27" customFormat="1" ht="26.25" hidden="1" x14ac:dyDescent="0.25">
      <c r="A206" s="38" t="s">
        <v>122</v>
      </c>
      <c r="B206" s="35" t="s">
        <v>346</v>
      </c>
      <c r="C206" s="35" t="s">
        <v>123</v>
      </c>
      <c r="D206" s="37">
        <f>50-50</f>
        <v>0</v>
      </c>
      <c r="E206" s="37">
        <f>50-50</f>
        <v>0</v>
      </c>
      <c r="F206" s="37">
        <f>50-50</f>
        <v>0</v>
      </c>
    </row>
    <row r="207" spans="1:6" s="27" customFormat="1" ht="27.75" customHeight="1" x14ac:dyDescent="0.25">
      <c r="A207" s="38" t="s">
        <v>582</v>
      </c>
      <c r="B207" s="35" t="s">
        <v>346</v>
      </c>
      <c r="C207" s="35" t="s">
        <v>227</v>
      </c>
      <c r="D207" s="37">
        <f>D208</f>
        <v>0</v>
      </c>
      <c r="E207" s="37">
        <f>E208</f>
        <v>3373</v>
      </c>
      <c r="F207" s="37">
        <f>F208</f>
        <v>3900</v>
      </c>
    </row>
    <row r="208" spans="1:6" s="27" customFormat="1" ht="15" x14ac:dyDescent="0.25">
      <c r="A208" s="38" t="s">
        <v>228</v>
      </c>
      <c r="B208" s="35" t="s">
        <v>346</v>
      </c>
      <c r="C208" s="35" t="s">
        <v>229</v>
      </c>
      <c r="D208" s="37">
        <f>4458-4458</f>
        <v>0</v>
      </c>
      <c r="E208" s="37">
        <v>3373</v>
      </c>
      <c r="F208" s="37">
        <v>3900</v>
      </c>
    </row>
    <row r="209" spans="1:6" s="27" customFormat="1" ht="26.25" hidden="1" customHeight="1" x14ac:dyDescent="0.25">
      <c r="A209" s="38" t="s">
        <v>303</v>
      </c>
      <c r="B209" s="35" t="s">
        <v>304</v>
      </c>
      <c r="C209" s="35" t="s">
        <v>101</v>
      </c>
      <c r="D209" s="37">
        <f>D210</f>
        <v>0</v>
      </c>
      <c r="E209" s="37">
        <f t="shared" ref="E209:F211" si="39">E210</f>
        <v>0</v>
      </c>
      <c r="F209" s="37">
        <f t="shared" si="39"/>
        <v>0</v>
      </c>
    </row>
    <row r="210" spans="1:6" s="27" customFormat="1" ht="30" hidden="1" customHeight="1" x14ac:dyDescent="0.25">
      <c r="A210" s="38" t="s">
        <v>179</v>
      </c>
      <c r="B210" s="35" t="s">
        <v>305</v>
      </c>
      <c r="C210" s="35" t="s">
        <v>101</v>
      </c>
      <c r="D210" s="37">
        <f>D211</f>
        <v>0</v>
      </c>
      <c r="E210" s="37">
        <f t="shared" si="39"/>
        <v>0</v>
      </c>
      <c r="F210" s="37">
        <f t="shared" si="39"/>
        <v>0</v>
      </c>
    </row>
    <row r="211" spans="1:6" s="27" customFormat="1" ht="30" hidden="1" customHeight="1" x14ac:dyDescent="0.25">
      <c r="A211" s="38" t="s">
        <v>120</v>
      </c>
      <c r="B211" s="35" t="s">
        <v>305</v>
      </c>
      <c r="C211" s="35" t="s">
        <v>121</v>
      </c>
      <c r="D211" s="37">
        <f>D212</f>
        <v>0</v>
      </c>
      <c r="E211" s="37">
        <f t="shared" si="39"/>
        <v>0</v>
      </c>
      <c r="F211" s="37">
        <f t="shared" si="39"/>
        <v>0</v>
      </c>
    </row>
    <row r="212" spans="1:6" s="27" customFormat="1" ht="30" hidden="1" customHeight="1" x14ac:dyDescent="0.25">
      <c r="A212" s="38" t="s">
        <v>122</v>
      </c>
      <c r="B212" s="35" t="s">
        <v>305</v>
      </c>
      <c r="C212" s="35" t="s">
        <v>123</v>
      </c>
      <c r="D212" s="37">
        <f>200-177.9-22.1</f>
        <v>0</v>
      </c>
      <c r="E212" s="37">
        <f>200-177.9-22.1</f>
        <v>0</v>
      </c>
      <c r="F212" s="37">
        <f>200-177.9-22.1</f>
        <v>0</v>
      </c>
    </row>
    <row r="213" spans="1:6" s="27" customFormat="1" ht="44.25" customHeight="1" x14ac:dyDescent="0.25">
      <c r="A213" s="38" t="s">
        <v>349</v>
      </c>
      <c r="B213" s="35" t="s">
        <v>333</v>
      </c>
      <c r="C213" s="35" t="s">
        <v>101</v>
      </c>
      <c r="D213" s="37">
        <f>D214</f>
        <v>652.4</v>
      </c>
      <c r="E213" s="37">
        <f t="shared" ref="E213:F215" si="40">E214</f>
        <v>800</v>
      </c>
      <c r="F213" s="37">
        <f t="shared" si="40"/>
        <v>800</v>
      </c>
    </row>
    <row r="214" spans="1:6" s="27" customFormat="1" ht="15" x14ac:dyDescent="0.25">
      <c r="A214" s="38" t="s">
        <v>179</v>
      </c>
      <c r="B214" s="35" t="s">
        <v>334</v>
      </c>
      <c r="C214" s="35" t="s">
        <v>101</v>
      </c>
      <c r="D214" s="37">
        <f>D215</f>
        <v>652.4</v>
      </c>
      <c r="E214" s="37">
        <f t="shared" si="40"/>
        <v>800</v>
      </c>
      <c r="F214" s="37">
        <f t="shared" si="40"/>
        <v>800</v>
      </c>
    </row>
    <row r="215" spans="1:6" s="27" customFormat="1" ht="26.25" x14ac:dyDescent="0.25">
      <c r="A215" s="38" t="s">
        <v>120</v>
      </c>
      <c r="B215" s="35" t="s">
        <v>334</v>
      </c>
      <c r="C215" s="35" t="s">
        <v>121</v>
      </c>
      <c r="D215" s="37">
        <f>D216</f>
        <v>652.4</v>
      </c>
      <c r="E215" s="37">
        <f t="shared" si="40"/>
        <v>800</v>
      </c>
      <c r="F215" s="37">
        <f t="shared" si="40"/>
        <v>800</v>
      </c>
    </row>
    <row r="216" spans="1:6" s="27" customFormat="1" ht="26.25" x14ac:dyDescent="0.25">
      <c r="A216" s="38" t="s">
        <v>122</v>
      </c>
      <c r="B216" s="35" t="s">
        <v>334</v>
      </c>
      <c r="C216" s="35" t="s">
        <v>123</v>
      </c>
      <c r="D216" s="37">
        <f>800-147.6</f>
        <v>652.4</v>
      </c>
      <c r="E216" s="37">
        <v>800</v>
      </c>
      <c r="F216" s="37">
        <v>800</v>
      </c>
    </row>
    <row r="217" spans="1:6" s="27" customFormat="1" ht="32.25" customHeight="1" x14ac:dyDescent="0.25">
      <c r="A217" s="38" t="s">
        <v>350</v>
      </c>
      <c r="B217" s="35" t="s">
        <v>307</v>
      </c>
      <c r="C217" s="35" t="s">
        <v>101</v>
      </c>
      <c r="D217" s="37">
        <f>D218</f>
        <v>696.1</v>
      </c>
      <c r="E217" s="37">
        <f t="shared" ref="E217:F219" si="41">E218</f>
        <v>900</v>
      </c>
      <c r="F217" s="37">
        <f t="shared" si="41"/>
        <v>900</v>
      </c>
    </row>
    <row r="218" spans="1:6" s="27" customFormat="1" ht="20.25" customHeight="1" x14ac:dyDescent="0.25">
      <c r="A218" s="38" t="s">
        <v>179</v>
      </c>
      <c r="B218" s="35" t="s">
        <v>308</v>
      </c>
      <c r="C218" s="35" t="s">
        <v>101</v>
      </c>
      <c r="D218" s="37">
        <f>D219</f>
        <v>696.1</v>
      </c>
      <c r="E218" s="37">
        <f t="shared" si="41"/>
        <v>900</v>
      </c>
      <c r="F218" s="37">
        <f t="shared" si="41"/>
        <v>900</v>
      </c>
    </row>
    <row r="219" spans="1:6" s="27" customFormat="1" ht="26.25" x14ac:dyDescent="0.25">
      <c r="A219" s="38" t="s">
        <v>120</v>
      </c>
      <c r="B219" s="35" t="s">
        <v>308</v>
      </c>
      <c r="C219" s="35" t="s">
        <v>121</v>
      </c>
      <c r="D219" s="37">
        <f>D220</f>
        <v>696.1</v>
      </c>
      <c r="E219" s="37">
        <f t="shared" si="41"/>
        <v>900</v>
      </c>
      <c r="F219" s="37">
        <f t="shared" si="41"/>
        <v>900</v>
      </c>
    </row>
    <row r="220" spans="1:6" s="27" customFormat="1" ht="26.25" x14ac:dyDescent="0.25">
      <c r="A220" s="38" t="s">
        <v>122</v>
      </c>
      <c r="B220" s="35" t="s">
        <v>308</v>
      </c>
      <c r="C220" s="35" t="s">
        <v>123</v>
      </c>
      <c r="D220" s="37">
        <f>900-4.3+4.3-203.9</f>
        <v>696.1</v>
      </c>
      <c r="E220" s="37">
        <v>900</v>
      </c>
      <c r="F220" s="37">
        <v>900</v>
      </c>
    </row>
    <row r="221" spans="1:6" s="27" customFormat="1" ht="39" hidden="1" x14ac:dyDescent="0.25">
      <c r="A221" s="38" t="s">
        <v>298</v>
      </c>
      <c r="B221" s="35" t="s">
        <v>299</v>
      </c>
      <c r="C221" s="35" t="s">
        <v>101</v>
      </c>
      <c r="D221" s="37">
        <f>D222</f>
        <v>0</v>
      </c>
      <c r="E221" s="37">
        <f t="shared" ref="E221:F223" si="42">E222</f>
        <v>0</v>
      </c>
      <c r="F221" s="37">
        <f t="shared" si="42"/>
        <v>0</v>
      </c>
    </row>
    <row r="222" spans="1:6" s="27" customFormat="1" ht="15" hidden="1" x14ac:dyDescent="0.25">
      <c r="A222" s="38" t="s">
        <v>179</v>
      </c>
      <c r="B222" s="35" t="s">
        <v>300</v>
      </c>
      <c r="C222" s="35" t="s">
        <v>101</v>
      </c>
      <c r="D222" s="37">
        <f>D223</f>
        <v>0</v>
      </c>
      <c r="E222" s="37">
        <f t="shared" si="42"/>
        <v>0</v>
      </c>
      <c r="F222" s="37">
        <f t="shared" si="42"/>
        <v>0</v>
      </c>
    </row>
    <row r="223" spans="1:6" s="27" customFormat="1" ht="26.25" hidden="1" x14ac:dyDescent="0.25">
      <c r="A223" s="38" t="s">
        <v>120</v>
      </c>
      <c r="B223" s="35" t="s">
        <v>300</v>
      </c>
      <c r="C223" s="35" t="s">
        <v>121</v>
      </c>
      <c r="D223" s="37">
        <f>D224</f>
        <v>0</v>
      </c>
      <c r="E223" s="37">
        <f t="shared" si="42"/>
        <v>0</v>
      </c>
      <c r="F223" s="37">
        <f t="shared" si="42"/>
        <v>0</v>
      </c>
    </row>
    <row r="224" spans="1:6" s="27" customFormat="1" ht="26.25" hidden="1" x14ac:dyDescent="0.25">
      <c r="A224" s="38" t="s">
        <v>122</v>
      </c>
      <c r="B224" s="35" t="s">
        <v>300</v>
      </c>
      <c r="C224" s="35" t="s">
        <v>123</v>
      </c>
      <c r="D224" s="37"/>
      <c r="E224" s="37"/>
      <c r="F224" s="37"/>
    </row>
    <row r="225" spans="1:6" s="27" customFormat="1" ht="15" hidden="1" x14ac:dyDescent="0.25">
      <c r="A225" s="38"/>
      <c r="B225" s="35"/>
      <c r="C225" s="35"/>
      <c r="D225" s="37"/>
      <c r="E225" s="37"/>
      <c r="F225" s="37"/>
    </row>
    <row r="226" spans="1:6" s="27" customFormat="1" ht="39" hidden="1" x14ac:dyDescent="0.25">
      <c r="A226" s="38" t="s">
        <v>335</v>
      </c>
      <c r="B226" s="35" t="s">
        <v>336</v>
      </c>
      <c r="C226" s="35" t="s">
        <v>101</v>
      </c>
      <c r="D226" s="37">
        <f>D227</f>
        <v>0</v>
      </c>
      <c r="E226" s="37">
        <f t="shared" ref="E226:F228" si="43">E227</f>
        <v>0</v>
      </c>
      <c r="F226" s="37">
        <f t="shared" si="43"/>
        <v>0</v>
      </c>
    </row>
    <row r="227" spans="1:6" s="27" customFormat="1" ht="15" hidden="1" x14ac:dyDescent="0.25">
      <c r="A227" s="38" t="s">
        <v>179</v>
      </c>
      <c r="B227" s="35" t="s">
        <v>337</v>
      </c>
      <c r="C227" s="35" t="s">
        <v>101</v>
      </c>
      <c r="D227" s="37">
        <f>D228</f>
        <v>0</v>
      </c>
      <c r="E227" s="37">
        <f t="shared" si="43"/>
        <v>0</v>
      </c>
      <c r="F227" s="37">
        <f t="shared" si="43"/>
        <v>0</v>
      </c>
    </row>
    <row r="228" spans="1:6" s="27" customFormat="1" ht="26.25" hidden="1" x14ac:dyDescent="0.25">
      <c r="A228" s="38" t="s">
        <v>120</v>
      </c>
      <c r="B228" s="35" t="s">
        <v>337</v>
      </c>
      <c r="C228" s="35" t="s">
        <v>121</v>
      </c>
      <c r="D228" s="37">
        <f>D229</f>
        <v>0</v>
      </c>
      <c r="E228" s="37">
        <f t="shared" si="43"/>
        <v>0</v>
      </c>
      <c r="F228" s="37">
        <f t="shared" si="43"/>
        <v>0</v>
      </c>
    </row>
    <row r="229" spans="1:6" s="27" customFormat="1" ht="26.25" hidden="1" x14ac:dyDescent="0.25">
      <c r="A229" s="38" t="s">
        <v>122</v>
      </c>
      <c r="B229" s="35" t="s">
        <v>337</v>
      </c>
      <c r="C229" s="35" t="s">
        <v>123</v>
      </c>
      <c r="D229" s="37"/>
      <c r="E229" s="37"/>
      <c r="F229" s="37"/>
    </row>
    <row r="230" spans="1:6" s="27" customFormat="1" ht="51.75" x14ac:dyDescent="0.25">
      <c r="A230" s="38" t="s">
        <v>309</v>
      </c>
      <c r="B230" s="35" t="s">
        <v>310</v>
      </c>
      <c r="C230" s="35" t="s">
        <v>101</v>
      </c>
      <c r="D230" s="37">
        <f t="shared" ref="D230:F232" si="44">D231</f>
        <v>200</v>
      </c>
      <c r="E230" s="37">
        <f t="shared" si="44"/>
        <v>200</v>
      </c>
      <c r="F230" s="37">
        <f t="shared" si="44"/>
        <v>200</v>
      </c>
    </row>
    <row r="231" spans="1:6" s="27" customFormat="1" ht="15" x14ac:dyDescent="0.25">
      <c r="A231" s="38" t="s">
        <v>179</v>
      </c>
      <c r="B231" s="35" t="s">
        <v>311</v>
      </c>
      <c r="C231" s="35" t="s">
        <v>101</v>
      </c>
      <c r="D231" s="37">
        <f t="shared" si="44"/>
        <v>200</v>
      </c>
      <c r="E231" s="37">
        <f t="shared" si="44"/>
        <v>200</v>
      </c>
      <c r="F231" s="37">
        <f t="shared" si="44"/>
        <v>200</v>
      </c>
    </row>
    <row r="232" spans="1:6" s="27" customFormat="1" ht="26.25" x14ac:dyDescent="0.25">
      <c r="A232" s="38" t="s">
        <v>120</v>
      </c>
      <c r="B232" s="35" t="s">
        <v>311</v>
      </c>
      <c r="C232" s="35" t="s">
        <v>121</v>
      </c>
      <c r="D232" s="37">
        <f t="shared" si="44"/>
        <v>200</v>
      </c>
      <c r="E232" s="37">
        <f t="shared" si="44"/>
        <v>200</v>
      </c>
      <c r="F232" s="37">
        <f t="shared" si="44"/>
        <v>200</v>
      </c>
    </row>
    <row r="233" spans="1:6" s="27" customFormat="1" ht="26.25" x14ac:dyDescent="0.25">
      <c r="A233" s="38" t="s">
        <v>122</v>
      </c>
      <c r="B233" s="35" t="s">
        <v>311</v>
      </c>
      <c r="C233" s="35" t="s">
        <v>123</v>
      </c>
      <c r="D233" s="37">
        <v>200</v>
      </c>
      <c r="E233" s="37">
        <v>200</v>
      </c>
      <c r="F233" s="37">
        <v>200</v>
      </c>
    </row>
    <row r="234" spans="1:6" s="27" customFormat="1" ht="38.25" x14ac:dyDescent="0.2">
      <c r="A234" s="54" t="s">
        <v>362</v>
      </c>
      <c r="B234" s="33" t="s">
        <v>363</v>
      </c>
      <c r="C234" s="33" t="s">
        <v>101</v>
      </c>
      <c r="D234" s="34">
        <f>D235+D239+D243+D247+D251+D259</f>
        <v>2574.8000000000002</v>
      </c>
      <c r="E234" s="34">
        <f>E235+E239+E243+E247+E251+E259</f>
        <v>2370</v>
      </c>
      <c r="F234" s="34">
        <f>F235+F239+F243+F247+F251+F259</f>
        <v>2370</v>
      </c>
    </row>
    <row r="235" spans="1:6" s="27" customFormat="1" ht="50.25" customHeight="1" x14ac:dyDescent="0.25">
      <c r="A235" s="38" t="s">
        <v>364</v>
      </c>
      <c r="B235" s="35" t="s">
        <v>365</v>
      </c>
      <c r="C235" s="35" t="s">
        <v>101</v>
      </c>
      <c r="D235" s="37">
        <f>D236</f>
        <v>195</v>
      </c>
      <c r="E235" s="37">
        <f t="shared" ref="E235:F237" si="45">E236</f>
        <v>200</v>
      </c>
      <c r="F235" s="37">
        <f t="shared" si="45"/>
        <v>200</v>
      </c>
    </row>
    <row r="236" spans="1:6" s="27" customFormat="1" ht="19.5" customHeight="1" x14ac:dyDescent="0.25">
      <c r="A236" s="38" t="s">
        <v>179</v>
      </c>
      <c r="B236" s="35" t="s">
        <v>366</v>
      </c>
      <c r="C236" s="35" t="s">
        <v>101</v>
      </c>
      <c r="D236" s="37">
        <f>D237</f>
        <v>195</v>
      </c>
      <c r="E236" s="37">
        <f t="shared" si="45"/>
        <v>200</v>
      </c>
      <c r="F236" s="37">
        <f t="shared" si="45"/>
        <v>200</v>
      </c>
    </row>
    <row r="237" spans="1:6" s="27" customFormat="1" ht="27.75" customHeight="1" x14ac:dyDescent="0.25">
      <c r="A237" s="38" t="s">
        <v>120</v>
      </c>
      <c r="B237" s="35" t="s">
        <v>366</v>
      </c>
      <c r="C237" s="35" t="s">
        <v>121</v>
      </c>
      <c r="D237" s="37">
        <f>D238</f>
        <v>195</v>
      </c>
      <c r="E237" s="37">
        <f t="shared" si="45"/>
        <v>200</v>
      </c>
      <c r="F237" s="37">
        <f t="shared" si="45"/>
        <v>200</v>
      </c>
    </row>
    <row r="238" spans="1:6" s="27" customFormat="1" ht="26.25" x14ac:dyDescent="0.25">
      <c r="A238" s="38" t="s">
        <v>122</v>
      </c>
      <c r="B238" s="35" t="s">
        <v>366</v>
      </c>
      <c r="C238" s="35" t="s">
        <v>123</v>
      </c>
      <c r="D238" s="37">
        <f>200-5</f>
        <v>195</v>
      </c>
      <c r="E238" s="37">
        <v>200</v>
      </c>
      <c r="F238" s="37">
        <v>200</v>
      </c>
    </row>
    <row r="239" spans="1:6" s="27" customFormat="1" ht="54.75" customHeight="1" x14ac:dyDescent="0.25">
      <c r="A239" s="38" t="s">
        <v>367</v>
      </c>
      <c r="B239" s="35" t="s">
        <v>368</v>
      </c>
      <c r="C239" s="35" t="s">
        <v>101</v>
      </c>
      <c r="D239" s="37">
        <f>D240</f>
        <v>509.5</v>
      </c>
      <c r="E239" s="37">
        <f t="shared" ref="E239:F241" si="46">E240</f>
        <v>520</v>
      </c>
      <c r="F239" s="37">
        <f t="shared" si="46"/>
        <v>520</v>
      </c>
    </row>
    <row r="240" spans="1:6" s="27" customFormat="1" ht="21" customHeight="1" x14ac:dyDescent="0.25">
      <c r="A240" s="38" t="s">
        <v>179</v>
      </c>
      <c r="B240" s="35" t="s">
        <v>369</v>
      </c>
      <c r="C240" s="35" t="s">
        <v>101</v>
      </c>
      <c r="D240" s="37">
        <f>D241</f>
        <v>509.5</v>
      </c>
      <c r="E240" s="37">
        <f t="shared" si="46"/>
        <v>520</v>
      </c>
      <c r="F240" s="37">
        <f t="shared" si="46"/>
        <v>520</v>
      </c>
    </row>
    <row r="241" spans="1:6" s="27" customFormat="1" ht="33" customHeight="1" x14ac:dyDescent="0.25">
      <c r="A241" s="38" t="s">
        <v>120</v>
      </c>
      <c r="B241" s="35" t="s">
        <v>369</v>
      </c>
      <c r="C241" s="35" t="s">
        <v>121</v>
      </c>
      <c r="D241" s="37">
        <f>D242</f>
        <v>509.5</v>
      </c>
      <c r="E241" s="37">
        <f t="shared" si="46"/>
        <v>520</v>
      </c>
      <c r="F241" s="37">
        <f t="shared" si="46"/>
        <v>520</v>
      </c>
    </row>
    <row r="242" spans="1:6" s="27" customFormat="1" ht="29.25" customHeight="1" x14ac:dyDescent="0.25">
      <c r="A242" s="38" t="s">
        <v>122</v>
      </c>
      <c r="B242" s="35" t="s">
        <v>369</v>
      </c>
      <c r="C242" s="35" t="s">
        <v>123</v>
      </c>
      <c r="D242" s="37">
        <f>520-10.5</f>
        <v>509.5</v>
      </c>
      <c r="E242" s="37">
        <v>520</v>
      </c>
      <c r="F242" s="37">
        <v>520</v>
      </c>
    </row>
    <row r="243" spans="1:6" s="27" customFormat="1" ht="30.75" customHeight="1" x14ac:dyDescent="0.25">
      <c r="A243" s="38" t="s">
        <v>370</v>
      </c>
      <c r="B243" s="35" t="s">
        <v>371</v>
      </c>
      <c r="C243" s="35" t="s">
        <v>101</v>
      </c>
      <c r="D243" s="37">
        <f>D244</f>
        <v>1108.3</v>
      </c>
      <c r="E243" s="37">
        <f t="shared" ref="E243:F245" si="47">E244</f>
        <v>880</v>
      </c>
      <c r="F243" s="37">
        <f t="shared" si="47"/>
        <v>880</v>
      </c>
    </row>
    <row r="244" spans="1:6" s="27" customFormat="1" ht="17.25" customHeight="1" x14ac:dyDescent="0.25">
      <c r="A244" s="38" t="s">
        <v>179</v>
      </c>
      <c r="B244" s="35" t="s">
        <v>372</v>
      </c>
      <c r="C244" s="35" t="s">
        <v>101</v>
      </c>
      <c r="D244" s="37">
        <f>D245</f>
        <v>1108.3</v>
      </c>
      <c r="E244" s="37">
        <f t="shared" si="47"/>
        <v>880</v>
      </c>
      <c r="F244" s="37">
        <f t="shared" si="47"/>
        <v>880</v>
      </c>
    </row>
    <row r="245" spans="1:6" s="27" customFormat="1" ht="30.75" customHeight="1" x14ac:dyDescent="0.25">
      <c r="A245" s="38" t="s">
        <v>120</v>
      </c>
      <c r="B245" s="35" t="s">
        <v>372</v>
      </c>
      <c r="C245" s="35" t="s">
        <v>121</v>
      </c>
      <c r="D245" s="37">
        <f>D246</f>
        <v>1108.3</v>
      </c>
      <c r="E245" s="37">
        <f t="shared" si="47"/>
        <v>880</v>
      </c>
      <c r="F245" s="37">
        <f t="shared" si="47"/>
        <v>880</v>
      </c>
    </row>
    <row r="246" spans="1:6" s="27" customFormat="1" ht="26.25" x14ac:dyDescent="0.25">
      <c r="A246" s="38" t="s">
        <v>122</v>
      </c>
      <c r="B246" s="35" t="s">
        <v>372</v>
      </c>
      <c r="C246" s="35" t="s">
        <v>123</v>
      </c>
      <c r="D246" s="37">
        <f>880+417.1-188.8</f>
        <v>1108.3</v>
      </c>
      <c r="E246" s="37">
        <v>880</v>
      </c>
      <c r="F246" s="37">
        <v>880</v>
      </c>
    </row>
    <row r="247" spans="1:6" s="27" customFormat="1" ht="45.75" customHeight="1" x14ac:dyDescent="0.25">
      <c r="A247" s="38" t="s">
        <v>373</v>
      </c>
      <c r="B247" s="35" t="s">
        <v>374</v>
      </c>
      <c r="C247" s="35" t="s">
        <v>101</v>
      </c>
      <c r="D247" s="37">
        <f>D248</f>
        <v>712</v>
      </c>
      <c r="E247" s="37">
        <f t="shared" ref="E247:F249" si="48">E248</f>
        <v>720</v>
      </c>
      <c r="F247" s="37">
        <f t="shared" si="48"/>
        <v>720</v>
      </c>
    </row>
    <row r="248" spans="1:6" s="27" customFormat="1" ht="18.75" customHeight="1" x14ac:dyDescent="0.25">
      <c r="A248" s="38" t="s">
        <v>179</v>
      </c>
      <c r="B248" s="35" t="s">
        <v>375</v>
      </c>
      <c r="C248" s="35" t="s">
        <v>101</v>
      </c>
      <c r="D248" s="37">
        <f>D249</f>
        <v>712</v>
      </c>
      <c r="E248" s="37">
        <f t="shared" si="48"/>
        <v>720</v>
      </c>
      <c r="F248" s="37">
        <f t="shared" si="48"/>
        <v>720</v>
      </c>
    </row>
    <row r="249" spans="1:6" s="27" customFormat="1" ht="27.75" customHeight="1" x14ac:dyDescent="0.25">
      <c r="A249" s="38" t="s">
        <v>120</v>
      </c>
      <c r="B249" s="35" t="s">
        <v>375</v>
      </c>
      <c r="C249" s="35" t="s">
        <v>121</v>
      </c>
      <c r="D249" s="37">
        <f>D250</f>
        <v>712</v>
      </c>
      <c r="E249" s="37">
        <f t="shared" si="48"/>
        <v>720</v>
      </c>
      <c r="F249" s="37">
        <f t="shared" si="48"/>
        <v>720</v>
      </c>
    </row>
    <row r="250" spans="1:6" s="27" customFormat="1" ht="26.25" x14ac:dyDescent="0.25">
      <c r="A250" s="38" t="s">
        <v>122</v>
      </c>
      <c r="B250" s="35" t="s">
        <v>375</v>
      </c>
      <c r="C250" s="35" t="s">
        <v>123</v>
      </c>
      <c r="D250" s="37">
        <f>720-8</f>
        <v>712</v>
      </c>
      <c r="E250" s="37">
        <v>720</v>
      </c>
      <c r="F250" s="37">
        <v>720</v>
      </c>
    </row>
    <row r="251" spans="1:6" s="27" customFormat="1" ht="29.25" customHeight="1" x14ac:dyDescent="0.25">
      <c r="A251" s="38" t="s">
        <v>376</v>
      </c>
      <c r="B251" s="35" t="s">
        <v>377</v>
      </c>
      <c r="C251" s="35" t="s">
        <v>101</v>
      </c>
      <c r="D251" s="37">
        <f>D252</f>
        <v>50</v>
      </c>
      <c r="E251" s="37">
        <f t="shared" ref="E251:F253" si="49">E252</f>
        <v>50</v>
      </c>
      <c r="F251" s="37">
        <f t="shared" si="49"/>
        <v>50</v>
      </c>
    </row>
    <row r="252" spans="1:6" s="27" customFormat="1" ht="16.5" customHeight="1" x14ac:dyDescent="0.25">
      <c r="A252" s="38" t="s">
        <v>179</v>
      </c>
      <c r="B252" s="35" t="s">
        <v>378</v>
      </c>
      <c r="C252" s="35" t="s">
        <v>101</v>
      </c>
      <c r="D252" s="37">
        <f>D253</f>
        <v>50</v>
      </c>
      <c r="E252" s="37">
        <f t="shared" si="49"/>
        <v>50</v>
      </c>
      <c r="F252" s="37">
        <f t="shared" si="49"/>
        <v>50</v>
      </c>
    </row>
    <row r="253" spans="1:6" s="27" customFormat="1" ht="35.25" customHeight="1" x14ac:dyDescent="0.25">
      <c r="A253" s="38" t="s">
        <v>120</v>
      </c>
      <c r="B253" s="35" t="s">
        <v>378</v>
      </c>
      <c r="C253" s="35" t="s">
        <v>121</v>
      </c>
      <c r="D253" s="37">
        <f>D254</f>
        <v>50</v>
      </c>
      <c r="E253" s="37">
        <f t="shared" si="49"/>
        <v>50</v>
      </c>
      <c r="F253" s="37">
        <f t="shared" si="49"/>
        <v>50</v>
      </c>
    </row>
    <row r="254" spans="1:6" s="27" customFormat="1" ht="37.5" customHeight="1" x14ac:dyDescent="0.25">
      <c r="A254" s="38" t="s">
        <v>122</v>
      </c>
      <c r="B254" s="35" t="s">
        <v>378</v>
      </c>
      <c r="C254" s="35" t="s">
        <v>123</v>
      </c>
      <c r="D254" s="37">
        <v>50</v>
      </c>
      <c r="E254" s="37">
        <v>50</v>
      </c>
      <c r="F254" s="37">
        <v>50</v>
      </c>
    </row>
    <row r="255" spans="1:6" s="27" customFormat="1" ht="17.25" hidden="1" customHeight="1" x14ac:dyDescent="0.25">
      <c r="A255" s="38" t="s">
        <v>379</v>
      </c>
      <c r="B255" s="35" t="s">
        <v>380</v>
      </c>
      <c r="C255" s="35" t="s">
        <v>101</v>
      </c>
      <c r="D255" s="37">
        <f>D257</f>
        <v>0</v>
      </c>
      <c r="E255" s="37">
        <f>E257</f>
        <v>0</v>
      </c>
      <c r="F255" s="37">
        <f>F257</f>
        <v>0</v>
      </c>
    </row>
    <row r="256" spans="1:6" s="27" customFormat="1" ht="17.25" hidden="1" customHeight="1" x14ac:dyDescent="0.25">
      <c r="A256" s="38" t="s">
        <v>179</v>
      </c>
      <c r="B256" s="35" t="s">
        <v>381</v>
      </c>
      <c r="C256" s="35" t="s">
        <v>101</v>
      </c>
      <c r="D256" s="37">
        <f t="shared" ref="D256:F257" si="50">D257</f>
        <v>0</v>
      </c>
      <c r="E256" s="37">
        <f t="shared" si="50"/>
        <v>0</v>
      </c>
      <c r="F256" s="37">
        <f t="shared" si="50"/>
        <v>0</v>
      </c>
    </row>
    <row r="257" spans="1:6" s="27" customFormat="1" ht="30" hidden="1" customHeight="1" x14ac:dyDescent="0.25">
      <c r="A257" s="38" t="s">
        <v>120</v>
      </c>
      <c r="B257" s="35" t="s">
        <v>381</v>
      </c>
      <c r="C257" s="35" t="s">
        <v>121</v>
      </c>
      <c r="D257" s="37">
        <f t="shared" si="50"/>
        <v>0</v>
      </c>
      <c r="E257" s="37">
        <f t="shared" si="50"/>
        <v>0</v>
      </c>
      <c r="F257" s="37">
        <f t="shared" si="50"/>
        <v>0</v>
      </c>
    </row>
    <row r="258" spans="1:6" s="27" customFormat="1" ht="26.25" hidden="1" x14ac:dyDescent="0.25">
      <c r="A258" s="38" t="s">
        <v>122</v>
      </c>
      <c r="B258" s="35" t="s">
        <v>381</v>
      </c>
      <c r="C258" s="35" t="s">
        <v>123</v>
      </c>
      <c r="D258" s="37">
        <f>50-50</f>
        <v>0</v>
      </c>
      <c r="E258" s="37">
        <f>50-50</f>
        <v>0</v>
      </c>
      <c r="F258" s="37">
        <f>50-50</f>
        <v>0</v>
      </c>
    </row>
    <row r="259" spans="1:6" s="27" customFormat="1" ht="26.25" hidden="1" x14ac:dyDescent="0.25">
      <c r="A259" s="38" t="s">
        <v>379</v>
      </c>
      <c r="B259" s="35" t="s">
        <v>380</v>
      </c>
      <c r="C259" s="35" t="s">
        <v>101</v>
      </c>
      <c r="D259" s="37">
        <f>D260</f>
        <v>0</v>
      </c>
      <c r="E259" s="37">
        <f t="shared" ref="E259:F261" si="51">E260</f>
        <v>0</v>
      </c>
      <c r="F259" s="37">
        <f t="shared" si="51"/>
        <v>0</v>
      </c>
    </row>
    <row r="260" spans="1:6" s="27" customFormat="1" ht="15" hidden="1" x14ac:dyDescent="0.25">
      <c r="A260" s="38" t="s">
        <v>179</v>
      </c>
      <c r="B260" s="35" t="s">
        <v>381</v>
      </c>
      <c r="C260" s="35" t="s">
        <v>101</v>
      </c>
      <c r="D260" s="37">
        <f>D261</f>
        <v>0</v>
      </c>
      <c r="E260" s="37">
        <f t="shared" si="51"/>
        <v>0</v>
      </c>
      <c r="F260" s="37">
        <f t="shared" si="51"/>
        <v>0</v>
      </c>
    </row>
    <row r="261" spans="1:6" s="27" customFormat="1" ht="26.25" hidden="1" x14ac:dyDescent="0.25">
      <c r="A261" s="38" t="s">
        <v>120</v>
      </c>
      <c r="B261" s="35" t="s">
        <v>381</v>
      </c>
      <c r="C261" s="35" t="s">
        <v>121</v>
      </c>
      <c r="D261" s="37">
        <f>D262</f>
        <v>0</v>
      </c>
      <c r="E261" s="37">
        <f t="shared" si="51"/>
        <v>0</v>
      </c>
      <c r="F261" s="37">
        <f t="shared" si="51"/>
        <v>0</v>
      </c>
    </row>
    <row r="262" spans="1:6" s="27" customFormat="1" ht="26.25" hidden="1" x14ac:dyDescent="0.25">
      <c r="A262" s="38" t="s">
        <v>122</v>
      </c>
      <c r="B262" s="35" t="s">
        <v>381</v>
      </c>
      <c r="C262" s="35" t="s">
        <v>123</v>
      </c>
      <c r="D262" s="37">
        <f>50-8.6-41.4</f>
        <v>0</v>
      </c>
      <c r="E262" s="37">
        <f>50-8.6-41.4</f>
        <v>0</v>
      </c>
      <c r="F262" s="37">
        <f>50-8.6-41.4</f>
        <v>0</v>
      </c>
    </row>
    <row r="263" spans="1:6" s="27" customFormat="1" ht="51" x14ac:dyDescent="0.2">
      <c r="A263" s="54" t="s">
        <v>650</v>
      </c>
      <c r="B263" s="33" t="s">
        <v>647</v>
      </c>
      <c r="C263" s="33" t="s">
        <v>101</v>
      </c>
      <c r="D263" s="34">
        <f>D264</f>
        <v>1956.2</v>
      </c>
      <c r="E263" s="34">
        <f t="shared" ref="E263:F263" si="52">E264</f>
        <v>0</v>
      </c>
      <c r="F263" s="34">
        <f t="shared" si="52"/>
        <v>0</v>
      </c>
    </row>
    <row r="264" spans="1:6" s="27" customFormat="1" ht="26.25" x14ac:dyDescent="0.25">
      <c r="A264" s="38" t="s">
        <v>651</v>
      </c>
      <c r="B264" s="35" t="s">
        <v>648</v>
      </c>
      <c r="C264" s="35" t="s">
        <v>101</v>
      </c>
      <c r="D264" s="37">
        <f>D265+D270</f>
        <v>1956.2</v>
      </c>
      <c r="E264" s="37">
        <f t="shared" ref="E264:F264" si="53">E265</f>
        <v>0</v>
      </c>
      <c r="F264" s="37">
        <f t="shared" si="53"/>
        <v>0</v>
      </c>
    </row>
    <row r="265" spans="1:6" s="27" customFormat="1" ht="15" x14ac:dyDescent="0.25">
      <c r="A265" s="38" t="s">
        <v>179</v>
      </c>
      <c r="B265" s="35" t="s">
        <v>649</v>
      </c>
      <c r="C265" s="35" t="s">
        <v>101</v>
      </c>
      <c r="D265" s="37">
        <f>D266+D268</f>
        <v>1327</v>
      </c>
      <c r="E265" s="37">
        <f t="shared" ref="E265:F265" si="54">E266</f>
        <v>0</v>
      </c>
      <c r="F265" s="37">
        <f t="shared" si="54"/>
        <v>0</v>
      </c>
    </row>
    <row r="266" spans="1:6" s="27" customFormat="1" ht="26.25" x14ac:dyDescent="0.25">
      <c r="A266" s="38" t="s">
        <v>120</v>
      </c>
      <c r="B266" s="35" t="s">
        <v>649</v>
      </c>
      <c r="C266" s="35" t="s">
        <v>121</v>
      </c>
      <c r="D266" s="37">
        <f>D267</f>
        <v>1324.2</v>
      </c>
      <c r="E266" s="37">
        <f t="shared" ref="E266:F266" si="55">E267</f>
        <v>0</v>
      </c>
      <c r="F266" s="37">
        <f t="shared" si="55"/>
        <v>0</v>
      </c>
    </row>
    <row r="267" spans="1:6" s="27" customFormat="1" ht="26.25" x14ac:dyDescent="0.25">
      <c r="A267" s="38" t="s">
        <v>122</v>
      </c>
      <c r="B267" s="35" t="s">
        <v>649</v>
      </c>
      <c r="C267" s="35" t="s">
        <v>123</v>
      </c>
      <c r="D267" s="37">
        <f>1335.7-12.1+0.6</f>
        <v>1324.2</v>
      </c>
      <c r="E267" s="37">
        <v>0</v>
      </c>
      <c r="F267" s="37">
        <v>0</v>
      </c>
    </row>
    <row r="268" spans="1:6" s="27" customFormat="1" ht="15" x14ac:dyDescent="0.25">
      <c r="A268" s="38" t="s">
        <v>124</v>
      </c>
      <c r="B268" s="35" t="s">
        <v>649</v>
      </c>
      <c r="C268" s="35" t="s">
        <v>125</v>
      </c>
      <c r="D268" s="37">
        <f>D269</f>
        <v>2.8</v>
      </c>
      <c r="E268" s="37">
        <v>0</v>
      </c>
      <c r="F268" s="37">
        <v>0</v>
      </c>
    </row>
    <row r="269" spans="1:6" s="27" customFormat="1" ht="15" x14ac:dyDescent="0.25">
      <c r="A269" s="38" t="s">
        <v>126</v>
      </c>
      <c r="B269" s="35" t="s">
        <v>649</v>
      </c>
      <c r="C269" s="35" t="s">
        <v>127</v>
      </c>
      <c r="D269" s="37">
        <v>2.8</v>
      </c>
      <c r="E269" s="37">
        <v>0</v>
      </c>
      <c r="F269" s="37">
        <v>0</v>
      </c>
    </row>
    <row r="270" spans="1:6" s="27" customFormat="1" ht="39" x14ac:dyDescent="0.25">
      <c r="A270" s="38" t="s">
        <v>669</v>
      </c>
      <c r="B270" s="35" t="s">
        <v>680</v>
      </c>
      <c r="C270" s="35" t="s">
        <v>101</v>
      </c>
      <c r="D270" s="37">
        <f>D271</f>
        <v>629.20000000000005</v>
      </c>
      <c r="E270" s="37">
        <v>0</v>
      </c>
      <c r="F270" s="37">
        <v>0</v>
      </c>
    </row>
    <row r="271" spans="1:6" s="27" customFormat="1" ht="26.25" x14ac:dyDescent="0.25">
      <c r="A271" s="38" t="s">
        <v>120</v>
      </c>
      <c r="B271" s="35" t="s">
        <v>680</v>
      </c>
      <c r="C271" s="35" t="s">
        <v>121</v>
      </c>
      <c r="D271" s="37">
        <f>D272</f>
        <v>629.20000000000005</v>
      </c>
      <c r="E271" s="37">
        <v>0</v>
      </c>
      <c r="F271" s="37">
        <v>0</v>
      </c>
    </row>
    <row r="272" spans="1:6" s="27" customFormat="1" ht="26.25" x14ac:dyDescent="0.25">
      <c r="A272" s="38" t="s">
        <v>122</v>
      </c>
      <c r="B272" s="35" t="s">
        <v>680</v>
      </c>
      <c r="C272" s="35" t="s">
        <v>123</v>
      </c>
      <c r="D272" s="37">
        <f>450+179.2</f>
        <v>629.20000000000005</v>
      </c>
      <c r="E272" s="37">
        <v>0</v>
      </c>
      <c r="F272" s="37">
        <v>0</v>
      </c>
    </row>
    <row r="273" spans="1:6" s="27" customFormat="1" ht="57" customHeight="1" x14ac:dyDescent="0.2">
      <c r="A273" s="54" t="s">
        <v>203</v>
      </c>
      <c r="B273" s="33" t="s">
        <v>204</v>
      </c>
      <c r="C273" s="33" t="s">
        <v>101</v>
      </c>
      <c r="D273" s="34">
        <f>D274+D309</f>
        <v>5573.5999999999995</v>
      </c>
      <c r="E273" s="34">
        <f>E274+E309</f>
        <v>2728.3</v>
      </c>
      <c r="F273" s="34">
        <f>F274+F309</f>
        <v>2812.4</v>
      </c>
    </row>
    <row r="274" spans="1:6" s="27" customFormat="1" ht="41.25" customHeight="1" x14ac:dyDescent="0.25">
      <c r="A274" s="38" t="s">
        <v>249</v>
      </c>
      <c r="B274" s="35" t="s">
        <v>250</v>
      </c>
      <c r="C274" s="35" t="s">
        <v>101</v>
      </c>
      <c r="D274" s="37">
        <f>D275+D298+D294</f>
        <v>4176.2</v>
      </c>
      <c r="E274" s="37">
        <f>E275+E298+E294</f>
        <v>2563.5</v>
      </c>
      <c r="F274" s="37">
        <f>F275+F298+F294</f>
        <v>2647.6</v>
      </c>
    </row>
    <row r="275" spans="1:6" s="27" customFormat="1" ht="82.5" customHeight="1" x14ac:dyDescent="0.25">
      <c r="A275" s="38" t="s">
        <v>251</v>
      </c>
      <c r="B275" s="35" t="s">
        <v>252</v>
      </c>
      <c r="C275" s="35" t="s">
        <v>101</v>
      </c>
      <c r="D275" s="37">
        <f>D276+D279+D282+D285</f>
        <v>4127.2</v>
      </c>
      <c r="E275" s="37">
        <f t="shared" ref="E275:F275" si="56">E276+E279+E282</f>
        <v>2514.5</v>
      </c>
      <c r="F275" s="37">
        <f t="shared" si="56"/>
        <v>2598.6</v>
      </c>
    </row>
    <row r="276" spans="1:6" s="27" customFormat="1" ht="57.75" customHeight="1" x14ac:dyDescent="0.25">
      <c r="A276" s="38" t="s">
        <v>235</v>
      </c>
      <c r="B276" s="35" t="s">
        <v>253</v>
      </c>
      <c r="C276" s="35" t="s">
        <v>101</v>
      </c>
      <c r="D276" s="37">
        <f t="shared" ref="D276:F277" si="57">D277</f>
        <v>4</v>
      </c>
      <c r="E276" s="37">
        <f t="shared" si="57"/>
        <v>4</v>
      </c>
      <c r="F276" s="37">
        <f t="shared" si="57"/>
        <v>4</v>
      </c>
    </row>
    <row r="277" spans="1:6" s="27" customFormat="1" ht="18.75" customHeight="1" x14ac:dyDescent="0.25">
      <c r="A277" s="38" t="s">
        <v>124</v>
      </c>
      <c r="B277" s="35" t="s">
        <v>253</v>
      </c>
      <c r="C277" s="35" t="s">
        <v>125</v>
      </c>
      <c r="D277" s="37">
        <f t="shared" si="57"/>
        <v>4</v>
      </c>
      <c r="E277" s="37">
        <f t="shared" si="57"/>
        <v>4</v>
      </c>
      <c r="F277" s="37">
        <f t="shared" si="57"/>
        <v>4</v>
      </c>
    </row>
    <row r="278" spans="1:6" s="27" customFormat="1" ht="19.5" customHeight="1" x14ac:dyDescent="0.25">
      <c r="A278" s="38" t="s">
        <v>126</v>
      </c>
      <c r="B278" s="35" t="s">
        <v>253</v>
      </c>
      <c r="C278" s="35" t="s">
        <v>127</v>
      </c>
      <c r="D278" s="37">
        <v>4</v>
      </c>
      <c r="E278" s="37">
        <v>4</v>
      </c>
      <c r="F278" s="37">
        <v>4</v>
      </c>
    </row>
    <row r="279" spans="1:6" s="27" customFormat="1" ht="30" customHeight="1" x14ac:dyDescent="0.25">
      <c r="A279" s="38" t="s">
        <v>237</v>
      </c>
      <c r="B279" s="35" t="s">
        <v>254</v>
      </c>
      <c r="C279" s="35" t="s">
        <v>101</v>
      </c>
      <c r="D279" s="37">
        <f>D280+D288</f>
        <v>2730.1999999999994</v>
      </c>
      <c r="E279" s="37">
        <f>E280+E288</f>
        <v>2510.5</v>
      </c>
      <c r="F279" s="37">
        <f>F280+F288</f>
        <v>2594.6</v>
      </c>
    </row>
    <row r="280" spans="1:6" s="27" customFormat="1" ht="66.75" customHeight="1" x14ac:dyDescent="0.25">
      <c r="A280" s="38" t="s">
        <v>110</v>
      </c>
      <c r="B280" s="35" t="s">
        <v>254</v>
      </c>
      <c r="C280" s="35" t="s">
        <v>111</v>
      </c>
      <c r="D280" s="37">
        <f>D281</f>
        <v>2386.0999999999995</v>
      </c>
      <c r="E280" s="37">
        <f>E281</f>
        <v>2499.5</v>
      </c>
      <c r="F280" s="37">
        <f>F281</f>
        <v>2583.6</v>
      </c>
    </row>
    <row r="281" spans="1:6" s="27" customFormat="1" ht="15" x14ac:dyDescent="0.25">
      <c r="A281" s="38" t="s">
        <v>239</v>
      </c>
      <c r="B281" s="35" t="s">
        <v>254</v>
      </c>
      <c r="C281" s="35" t="s">
        <v>240</v>
      </c>
      <c r="D281" s="37">
        <f>2455.7-39.3-11.9-18.4</f>
        <v>2386.0999999999995</v>
      </c>
      <c r="E281" s="37">
        <v>2499.5</v>
      </c>
      <c r="F281" s="37">
        <v>2583.6</v>
      </c>
    </row>
    <row r="282" spans="1:6" s="27" customFormat="1" ht="26.25" x14ac:dyDescent="0.25">
      <c r="A282" s="38" t="s">
        <v>593</v>
      </c>
      <c r="B282" s="35" t="s">
        <v>595</v>
      </c>
      <c r="C282" s="35" t="s">
        <v>101</v>
      </c>
      <c r="D282" s="37">
        <f>D283</f>
        <v>1323.4</v>
      </c>
      <c r="E282" s="37">
        <f t="shared" ref="E282:F282" si="58">E283</f>
        <v>0</v>
      </c>
      <c r="F282" s="37">
        <f t="shared" si="58"/>
        <v>0</v>
      </c>
    </row>
    <row r="283" spans="1:6" s="27" customFormat="1" ht="64.5" x14ac:dyDescent="0.25">
      <c r="A283" s="38" t="s">
        <v>110</v>
      </c>
      <c r="B283" s="35" t="s">
        <v>595</v>
      </c>
      <c r="C283" s="35" t="s">
        <v>111</v>
      </c>
      <c r="D283" s="37">
        <f>D284</f>
        <v>1323.4</v>
      </c>
      <c r="E283" s="37">
        <f t="shared" ref="E283:F283" si="59">E284</f>
        <v>0</v>
      </c>
      <c r="F283" s="37">
        <f t="shared" si="59"/>
        <v>0</v>
      </c>
    </row>
    <row r="284" spans="1:6" s="27" customFormat="1" ht="15" x14ac:dyDescent="0.25">
      <c r="A284" s="38" t="s">
        <v>239</v>
      </c>
      <c r="B284" s="35" t="s">
        <v>595</v>
      </c>
      <c r="C284" s="35" t="s">
        <v>240</v>
      </c>
      <c r="D284" s="37">
        <f>747.6+225.8+350</f>
        <v>1323.4</v>
      </c>
      <c r="E284" s="37">
        <v>0</v>
      </c>
      <c r="F284" s="37">
        <v>0</v>
      </c>
    </row>
    <row r="285" spans="1:6" s="27" customFormat="1" ht="39" x14ac:dyDescent="0.25">
      <c r="A285" s="38" t="s">
        <v>591</v>
      </c>
      <c r="B285" s="35" t="s">
        <v>600</v>
      </c>
      <c r="C285" s="35" t="s">
        <v>101</v>
      </c>
      <c r="D285" s="37">
        <f>D286</f>
        <v>69.599999999999994</v>
      </c>
      <c r="E285" s="37">
        <f>E286</f>
        <v>0</v>
      </c>
      <c r="F285" s="37">
        <f>F286</f>
        <v>0</v>
      </c>
    </row>
    <row r="286" spans="1:6" s="27" customFormat="1" ht="64.5" x14ac:dyDescent="0.25">
      <c r="A286" s="38" t="s">
        <v>110</v>
      </c>
      <c r="B286" s="35" t="s">
        <v>600</v>
      </c>
      <c r="C286" s="35" t="s">
        <v>111</v>
      </c>
      <c r="D286" s="37">
        <f>D287</f>
        <v>69.599999999999994</v>
      </c>
      <c r="E286" s="37">
        <f t="shared" ref="E286:F286" si="60">E287</f>
        <v>0</v>
      </c>
      <c r="F286" s="37">
        <f t="shared" si="60"/>
        <v>0</v>
      </c>
    </row>
    <row r="287" spans="1:6" s="27" customFormat="1" ht="15" x14ac:dyDescent="0.25">
      <c r="A287" s="38" t="s">
        <v>239</v>
      </c>
      <c r="B287" s="35" t="s">
        <v>600</v>
      </c>
      <c r="C287" s="35" t="s">
        <v>240</v>
      </c>
      <c r="D287" s="37">
        <f>39.3+11.9+14.1+4.3</f>
        <v>69.599999999999994</v>
      </c>
      <c r="E287" s="37">
        <v>0</v>
      </c>
      <c r="F287" s="37">
        <v>0</v>
      </c>
    </row>
    <row r="288" spans="1:6" s="27" customFormat="1" ht="27.75" customHeight="1" x14ac:dyDescent="0.25">
      <c r="A288" s="38" t="s">
        <v>120</v>
      </c>
      <c r="B288" s="35" t="s">
        <v>254</v>
      </c>
      <c r="C288" s="35" t="s">
        <v>121</v>
      </c>
      <c r="D288" s="37">
        <f>D289</f>
        <v>344.1</v>
      </c>
      <c r="E288" s="37">
        <f>E289</f>
        <v>11</v>
      </c>
      <c r="F288" s="37">
        <f>F289</f>
        <v>11</v>
      </c>
    </row>
    <row r="289" spans="1:6" s="27" customFormat="1" ht="26.25" x14ac:dyDescent="0.25">
      <c r="A289" s="38" t="s">
        <v>255</v>
      </c>
      <c r="B289" s="35" t="s">
        <v>254</v>
      </c>
      <c r="C289" s="35" t="s">
        <v>123</v>
      </c>
      <c r="D289" s="37">
        <f>128.9+580.2-375+10</f>
        <v>344.1</v>
      </c>
      <c r="E289" s="37">
        <v>11</v>
      </c>
      <c r="F289" s="37">
        <v>11</v>
      </c>
    </row>
    <row r="290" spans="1:6" s="27" customFormat="1" ht="16.5" hidden="1" customHeight="1" x14ac:dyDescent="0.25">
      <c r="A290" s="38" t="s">
        <v>256</v>
      </c>
      <c r="B290" s="35" t="s">
        <v>257</v>
      </c>
      <c r="C290" s="35" t="s">
        <v>101</v>
      </c>
      <c r="D290" s="37">
        <f>D291</f>
        <v>0</v>
      </c>
      <c r="E290" s="37">
        <f t="shared" ref="E290:F292" si="61">E291</f>
        <v>0</v>
      </c>
      <c r="F290" s="37">
        <f t="shared" si="61"/>
        <v>0</v>
      </c>
    </row>
    <row r="291" spans="1:6" s="27" customFormat="1" ht="15" hidden="1" x14ac:dyDescent="0.25">
      <c r="A291" s="38" t="s">
        <v>179</v>
      </c>
      <c r="B291" s="35" t="s">
        <v>258</v>
      </c>
      <c r="C291" s="35" t="s">
        <v>101</v>
      </c>
      <c r="D291" s="37">
        <f>D292</f>
        <v>0</v>
      </c>
      <c r="E291" s="37">
        <f t="shared" si="61"/>
        <v>0</v>
      </c>
      <c r="F291" s="37">
        <f t="shared" si="61"/>
        <v>0</v>
      </c>
    </row>
    <row r="292" spans="1:6" s="27" customFormat="1" ht="27.75" hidden="1" customHeight="1" x14ac:dyDescent="0.25">
      <c r="A292" s="38" t="s">
        <v>120</v>
      </c>
      <c r="B292" s="35" t="s">
        <v>258</v>
      </c>
      <c r="C292" s="35" t="s">
        <v>121</v>
      </c>
      <c r="D292" s="37">
        <f>D293</f>
        <v>0</v>
      </c>
      <c r="E292" s="37">
        <f t="shared" si="61"/>
        <v>0</v>
      </c>
      <c r="F292" s="37">
        <f t="shared" si="61"/>
        <v>0</v>
      </c>
    </row>
    <row r="293" spans="1:6" s="27" customFormat="1" ht="26.25" hidden="1" x14ac:dyDescent="0.25">
      <c r="A293" s="38" t="s">
        <v>122</v>
      </c>
      <c r="B293" s="35" t="s">
        <v>258</v>
      </c>
      <c r="C293" s="35" t="s">
        <v>123</v>
      </c>
      <c r="D293" s="37"/>
      <c r="E293" s="37"/>
      <c r="F293" s="37"/>
    </row>
    <row r="294" spans="1:6" s="27" customFormat="1" ht="26.25" x14ac:dyDescent="0.25">
      <c r="A294" s="38" t="s">
        <v>256</v>
      </c>
      <c r="B294" s="35" t="s">
        <v>257</v>
      </c>
      <c r="C294" s="35" t="s">
        <v>101</v>
      </c>
      <c r="D294" s="37">
        <f>D295</f>
        <v>49</v>
      </c>
      <c r="E294" s="37">
        <f t="shared" ref="E294:F296" si="62">E295</f>
        <v>49</v>
      </c>
      <c r="F294" s="37">
        <f t="shared" si="62"/>
        <v>49</v>
      </c>
    </row>
    <row r="295" spans="1:6" s="27" customFormat="1" ht="15" x14ac:dyDescent="0.25">
      <c r="A295" s="38" t="s">
        <v>179</v>
      </c>
      <c r="B295" s="35" t="s">
        <v>258</v>
      </c>
      <c r="C295" s="35" t="s">
        <v>101</v>
      </c>
      <c r="D295" s="37">
        <f>D296</f>
        <v>49</v>
      </c>
      <c r="E295" s="37">
        <f t="shared" si="62"/>
        <v>49</v>
      </c>
      <c r="F295" s="37">
        <f t="shared" si="62"/>
        <v>49</v>
      </c>
    </row>
    <row r="296" spans="1:6" s="27" customFormat="1" ht="26.25" x14ac:dyDescent="0.25">
      <c r="A296" s="38" t="s">
        <v>120</v>
      </c>
      <c r="B296" s="35" t="s">
        <v>258</v>
      </c>
      <c r="C296" s="35" t="s">
        <v>121</v>
      </c>
      <c r="D296" s="37">
        <f>D297</f>
        <v>49</v>
      </c>
      <c r="E296" s="37">
        <f t="shared" si="62"/>
        <v>49</v>
      </c>
      <c r="F296" s="37">
        <f t="shared" si="62"/>
        <v>49</v>
      </c>
    </row>
    <row r="297" spans="1:6" s="27" customFormat="1" ht="26.25" x14ac:dyDescent="0.25">
      <c r="A297" s="38" t="s">
        <v>255</v>
      </c>
      <c r="B297" s="35" t="s">
        <v>258</v>
      </c>
      <c r="C297" s="35" t="s">
        <v>123</v>
      </c>
      <c r="D297" s="37">
        <v>49</v>
      </c>
      <c r="E297" s="37">
        <v>49</v>
      </c>
      <c r="F297" s="37">
        <v>49</v>
      </c>
    </row>
    <row r="298" spans="1:6" s="27" customFormat="1" ht="39" hidden="1" x14ac:dyDescent="0.25">
      <c r="A298" s="38" t="s">
        <v>259</v>
      </c>
      <c r="B298" s="35" t="s">
        <v>260</v>
      </c>
      <c r="C298" s="35" t="s">
        <v>101</v>
      </c>
      <c r="D298" s="37">
        <f>D299</f>
        <v>0</v>
      </c>
      <c r="E298" s="37">
        <f t="shared" ref="E298:F300" si="63">E299</f>
        <v>0</v>
      </c>
      <c r="F298" s="37">
        <f t="shared" si="63"/>
        <v>0</v>
      </c>
    </row>
    <row r="299" spans="1:6" s="27" customFormat="1" ht="15" hidden="1" x14ac:dyDescent="0.25">
      <c r="A299" s="38" t="s">
        <v>179</v>
      </c>
      <c r="B299" s="35" t="s">
        <v>261</v>
      </c>
      <c r="C299" s="35" t="s">
        <v>101</v>
      </c>
      <c r="D299" s="37">
        <f>D300</f>
        <v>0</v>
      </c>
      <c r="E299" s="37">
        <f t="shared" si="63"/>
        <v>0</v>
      </c>
      <c r="F299" s="37">
        <f t="shared" si="63"/>
        <v>0</v>
      </c>
    </row>
    <row r="300" spans="1:6" s="27" customFormat="1" ht="26.25" hidden="1" x14ac:dyDescent="0.25">
      <c r="A300" s="38" t="s">
        <v>120</v>
      </c>
      <c r="B300" s="35" t="s">
        <v>261</v>
      </c>
      <c r="C300" s="35" t="s">
        <v>121</v>
      </c>
      <c r="D300" s="37">
        <f>D301</f>
        <v>0</v>
      </c>
      <c r="E300" s="37">
        <f t="shared" si="63"/>
        <v>0</v>
      </c>
      <c r="F300" s="37">
        <f t="shared" si="63"/>
        <v>0</v>
      </c>
    </row>
    <row r="301" spans="1:6" s="27" customFormat="1" ht="26.25" hidden="1" x14ac:dyDescent="0.25">
      <c r="A301" s="38" t="s">
        <v>122</v>
      </c>
      <c r="B301" s="35" t="s">
        <v>261</v>
      </c>
      <c r="C301" s="35" t="s">
        <v>123</v>
      </c>
      <c r="D301" s="37"/>
      <c r="E301" s="37"/>
      <c r="F301" s="37"/>
    </row>
    <row r="302" spans="1:6" s="27" customFormat="1" ht="77.25" hidden="1" x14ac:dyDescent="0.25">
      <c r="A302" s="38" t="s">
        <v>262</v>
      </c>
      <c r="B302" s="35" t="s">
        <v>263</v>
      </c>
      <c r="C302" s="35" t="s">
        <v>101</v>
      </c>
      <c r="D302" s="37">
        <f>D303+D306</f>
        <v>0</v>
      </c>
      <c r="E302" s="37">
        <f>E303+E306</f>
        <v>0</v>
      </c>
      <c r="F302" s="37">
        <f>F303+F306</f>
        <v>0</v>
      </c>
    </row>
    <row r="303" spans="1:6" s="27" customFormat="1" ht="15" hidden="1" x14ac:dyDescent="0.25">
      <c r="A303" s="38" t="s">
        <v>179</v>
      </c>
      <c r="B303" s="35" t="s">
        <v>264</v>
      </c>
      <c r="C303" s="35" t="s">
        <v>101</v>
      </c>
      <c r="D303" s="37">
        <f t="shared" ref="D303:F304" si="64">D304</f>
        <v>0</v>
      </c>
      <c r="E303" s="37">
        <f t="shared" si="64"/>
        <v>0</v>
      </c>
      <c r="F303" s="37">
        <f t="shared" si="64"/>
        <v>0</v>
      </c>
    </row>
    <row r="304" spans="1:6" s="27" customFormat="1" ht="26.25" hidden="1" x14ac:dyDescent="0.25">
      <c r="A304" s="38" t="s">
        <v>120</v>
      </c>
      <c r="B304" s="35" t="s">
        <v>264</v>
      </c>
      <c r="C304" s="35" t="s">
        <v>121</v>
      </c>
      <c r="D304" s="37">
        <f t="shared" si="64"/>
        <v>0</v>
      </c>
      <c r="E304" s="37">
        <f t="shared" si="64"/>
        <v>0</v>
      </c>
      <c r="F304" s="37">
        <f t="shared" si="64"/>
        <v>0</v>
      </c>
    </row>
    <row r="305" spans="1:6" s="27" customFormat="1" ht="26.25" hidden="1" x14ac:dyDescent="0.25">
      <c r="A305" s="38" t="s">
        <v>122</v>
      </c>
      <c r="B305" s="35" t="s">
        <v>264</v>
      </c>
      <c r="C305" s="35" t="s">
        <v>123</v>
      </c>
      <c r="D305" s="37"/>
      <c r="E305" s="37"/>
      <c r="F305" s="37"/>
    </row>
    <row r="306" spans="1:6" s="27" customFormat="1" ht="26.25" hidden="1" x14ac:dyDescent="0.25">
      <c r="A306" s="38" t="s">
        <v>265</v>
      </c>
      <c r="B306" s="35" t="s">
        <v>266</v>
      </c>
      <c r="C306" s="35" t="s">
        <v>101</v>
      </c>
      <c r="D306" s="37">
        <f t="shared" ref="D306:F307" si="65">D307</f>
        <v>0</v>
      </c>
      <c r="E306" s="37">
        <f t="shared" si="65"/>
        <v>0</v>
      </c>
      <c r="F306" s="37">
        <f t="shared" si="65"/>
        <v>0</v>
      </c>
    </row>
    <row r="307" spans="1:6" s="27" customFormat="1" ht="26.25" hidden="1" x14ac:dyDescent="0.25">
      <c r="A307" s="38" t="s">
        <v>120</v>
      </c>
      <c r="B307" s="35" t="s">
        <v>266</v>
      </c>
      <c r="C307" s="35" t="s">
        <v>121</v>
      </c>
      <c r="D307" s="37">
        <f t="shared" si="65"/>
        <v>0</v>
      </c>
      <c r="E307" s="37">
        <f t="shared" si="65"/>
        <v>0</v>
      </c>
      <c r="F307" s="37">
        <f t="shared" si="65"/>
        <v>0</v>
      </c>
    </row>
    <row r="308" spans="1:6" s="27" customFormat="1" ht="26.25" hidden="1" x14ac:dyDescent="0.25">
      <c r="A308" s="38" t="s">
        <v>122</v>
      </c>
      <c r="B308" s="35" t="s">
        <v>266</v>
      </c>
      <c r="C308" s="35" t="s">
        <v>123</v>
      </c>
      <c r="D308" s="37"/>
      <c r="E308" s="37"/>
      <c r="F308" s="37"/>
    </row>
    <row r="309" spans="1:6" s="27" customFormat="1" ht="39" x14ac:dyDescent="0.25">
      <c r="A309" s="38" t="s">
        <v>205</v>
      </c>
      <c r="B309" s="35" t="s">
        <v>206</v>
      </c>
      <c r="C309" s="35" t="s">
        <v>101</v>
      </c>
      <c r="D309" s="37">
        <f>D310+D314+D317+D321+D325</f>
        <v>1397.3999999999999</v>
      </c>
      <c r="E309" s="37">
        <f>E310+E314+E317</f>
        <v>164.8</v>
      </c>
      <c r="F309" s="37">
        <f>F310+F314+F317</f>
        <v>164.8</v>
      </c>
    </row>
    <row r="310" spans="1:6" s="27" customFormat="1" ht="39" x14ac:dyDescent="0.25">
      <c r="A310" s="38" t="s">
        <v>207</v>
      </c>
      <c r="B310" s="35" t="s">
        <v>208</v>
      </c>
      <c r="C310" s="35" t="s">
        <v>101</v>
      </c>
      <c r="D310" s="37">
        <f>D311</f>
        <v>284.8</v>
      </c>
      <c r="E310" s="37">
        <f t="shared" ref="E310:F312" si="66">E311</f>
        <v>164.8</v>
      </c>
      <c r="F310" s="37">
        <f t="shared" si="66"/>
        <v>164.8</v>
      </c>
    </row>
    <row r="311" spans="1:6" s="27" customFormat="1" ht="15" x14ac:dyDescent="0.25">
      <c r="A311" s="38" t="s">
        <v>179</v>
      </c>
      <c r="B311" s="35" t="s">
        <v>209</v>
      </c>
      <c r="C311" s="35" t="s">
        <v>101</v>
      </c>
      <c r="D311" s="37">
        <f>D312</f>
        <v>284.8</v>
      </c>
      <c r="E311" s="37">
        <f t="shared" si="66"/>
        <v>164.8</v>
      </c>
      <c r="F311" s="37">
        <f t="shared" si="66"/>
        <v>164.8</v>
      </c>
    </row>
    <row r="312" spans="1:6" s="27" customFormat="1" ht="26.25" x14ac:dyDescent="0.25">
      <c r="A312" s="38" t="s">
        <v>120</v>
      </c>
      <c r="B312" s="35" t="s">
        <v>209</v>
      </c>
      <c r="C312" s="35" t="s">
        <v>121</v>
      </c>
      <c r="D312" s="37">
        <f>D313</f>
        <v>284.8</v>
      </c>
      <c r="E312" s="37">
        <f t="shared" si="66"/>
        <v>164.8</v>
      </c>
      <c r="F312" s="37">
        <f t="shared" si="66"/>
        <v>164.8</v>
      </c>
    </row>
    <row r="313" spans="1:6" s="27" customFormat="1" ht="26.25" x14ac:dyDescent="0.25">
      <c r="A313" s="38" t="s">
        <v>122</v>
      </c>
      <c r="B313" s="35" t="s">
        <v>209</v>
      </c>
      <c r="C313" s="35" t="s">
        <v>123</v>
      </c>
      <c r="D313" s="37">
        <f>87.6+77.2+120</f>
        <v>284.8</v>
      </c>
      <c r="E313" s="37">
        <f>87.6+77.2</f>
        <v>164.8</v>
      </c>
      <c r="F313" s="37">
        <f>87.6+77.2</f>
        <v>164.8</v>
      </c>
    </row>
    <row r="314" spans="1:6" s="27" customFormat="1" ht="77.25" hidden="1" x14ac:dyDescent="0.25">
      <c r="A314" s="38" t="s">
        <v>267</v>
      </c>
      <c r="B314" s="35" t="s">
        <v>268</v>
      </c>
      <c r="C314" s="35" t="s">
        <v>101</v>
      </c>
      <c r="D314" s="37">
        <f t="shared" ref="D314:F315" si="67">D315</f>
        <v>0</v>
      </c>
      <c r="E314" s="37">
        <f t="shared" si="67"/>
        <v>0</v>
      </c>
      <c r="F314" s="37">
        <f t="shared" si="67"/>
        <v>0</v>
      </c>
    </row>
    <row r="315" spans="1:6" s="27" customFormat="1" ht="26.25" hidden="1" x14ac:dyDescent="0.25">
      <c r="A315" s="38" t="s">
        <v>120</v>
      </c>
      <c r="B315" s="35" t="s">
        <v>269</v>
      </c>
      <c r="C315" s="35" t="s">
        <v>121</v>
      </c>
      <c r="D315" s="37">
        <f t="shared" si="67"/>
        <v>0</v>
      </c>
      <c r="E315" s="37">
        <f t="shared" si="67"/>
        <v>0</v>
      </c>
      <c r="F315" s="37">
        <f t="shared" si="67"/>
        <v>0</v>
      </c>
    </row>
    <row r="316" spans="1:6" s="27" customFormat="1" ht="26.25" hidden="1" x14ac:dyDescent="0.25">
      <c r="A316" s="38" t="s">
        <v>122</v>
      </c>
      <c r="B316" s="35" t="s">
        <v>269</v>
      </c>
      <c r="C316" s="35" t="s">
        <v>123</v>
      </c>
      <c r="D316" s="37"/>
      <c r="E316" s="37"/>
      <c r="F316" s="37"/>
    </row>
    <row r="317" spans="1:6" s="27" customFormat="1" ht="39" hidden="1" x14ac:dyDescent="0.25">
      <c r="A317" s="38" t="s">
        <v>270</v>
      </c>
      <c r="B317" s="35" t="s">
        <v>271</v>
      </c>
      <c r="C317" s="35" t="s">
        <v>101</v>
      </c>
      <c r="D317" s="37">
        <f>D318</f>
        <v>0</v>
      </c>
      <c r="E317" s="37">
        <f t="shared" ref="E317:F319" si="68">E318</f>
        <v>0</v>
      </c>
      <c r="F317" s="37">
        <f t="shared" si="68"/>
        <v>0</v>
      </c>
    </row>
    <row r="318" spans="1:6" s="27" customFormat="1" ht="15" hidden="1" x14ac:dyDescent="0.25">
      <c r="A318" s="38" t="s">
        <v>179</v>
      </c>
      <c r="B318" s="35" t="s">
        <v>272</v>
      </c>
      <c r="C318" s="35" t="s">
        <v>101</v>
      </c>
      <c r="D318" s="37">
        <f>D319</f>
        <v>0</v>
      </c>
      <c r="E318" s="37">
        <f t="shared" si="68"/>
        <v>0</v>
      </c>
      <c r="F318" s="37">
        <f t="shared" si="68"/>
        <v>0</v>
      </c>
    </row>
    <row r="319" spans="1:6" s="27" customFormat="1" ht="26.25" hidden="1" x14ac:dyDescent="0.25">
      <c r="A319" s="38" t="s">
        <v>120</v>
      </c>
      <c r="B319" s="35" t="s">
        <v>272</v>
      </c>
      <c r="C319" s="35" t="s">
        <v>121</v>
      </c>
      <c r="D319" s="37">
        <f>D320</f>
        <v>0</v>
      </c>
      <c r="E319" s="37">
        <f t="shared" si="68"/>
        <v>0</v>
      </c>
      <c r="F319" s="37">
        <f t="shared" si="68"/>
        <v>0</v>
      </c>
    </row>
    <row r="320" spans="1:6" s="27" customFormat="1" ht="26.25" hidden="1" x14ac:dyDescent="0.25">
      <c r="A320" s="38" t="s">
        <v>122</v>
      </c>
      <c r="B320" s="35" t="s">
        <v>272</v>
      </c>
      <c r="C320" s="35" t="s">
        <v>123</v>
      </c>
      <c r="D320" s="37"/>
      <c r="E320" s="37"/>
      <c r="F320" s="37"/>
    </row>
    <row r="321" spans="1:6" s="27" customFormat="1" ht="71.25" customHeight="1" x14ac:dyDescent="0.25">
      <c r="A321" s="38" t="s">
        <v>267</v>
      </c>
      <c r="B321" s="35" t="s">
        <v>268</v>
      </c>
      <c r="C321" s="35" t="s">
        <v>101</v>
      </c>
      <c r="D321" s="37">
        <f>D322</f>
        <v>1063.5999999999999</v>
      </c>
      <c r="E321" s="37">
        <f t="shared" ref="E321:F321" si="69">E322</f>
        <v>0</v>
      </c>
      <c r="F321" s="37">
        <f t="shared" si="69"/>
        <v>0</v>
      </c>
    </row>
    <row r="322" spans="1:6" s="27" customFormat="1" ht="15" x14ac:dyDescent="0.25">
      <c r="A322" s="38" t="s">
        <v>179</v>
      </c>
      <c r="B322" s="35" t="s">
        <v>269</v>
      </c>
      <c r="C322" s="35" t="s">
        <v>101</v>
      </c>
      <c r="D322" s="37">
        <f>D323</f>
        <v>1063.5999999999999</v>
      </c>
      <c r="E322" s="37">
        <f t="shared" ref="E322:F322" si="70">E323</f>
        <v>0</v>
      </c>
      <c r="F322" s="37">
        <f t="shared" si="70"/>
        <v>0</v>
      </c>
    </row>
    <row r="323" spans="1:6" s="27" customFormat="1" ht="26.25" x14ac:dyDescent="0.25">
      <c r="A323" s="38" t="s">
        <v>120</v>
      </c>
      <c r="B323" s="35" t="s">
        <v>269</v>
      </c>
      <c r="C323" s="35" t="s">
        <v>121</v>
      </c>
      <c r="D323" s="37">
        <f>D324</f>
        <v>1063.5999999999999</v>
      </c>
      <c r="E323" s="37">
        <f t="shared" ref="E323:F323" si="71">E324</f>
        <v>0</v>
      </c>
      <c r="F323" s="37">
        <f t="shared" si="71"/>
        <v>0</v>
      </c>
    </row>
    <row r="324" spans="1:6" s="27" customFormat="1" ht="26.25" x14ac:dyDescent="0.25">
      <c r="A324" s="38" t="s">
        <v>122</v>
      </c>
      <c r="B324" s="35" t="s">
        <v>269</v>
      </c>
      <c r="C324" s="35" t="s">
        <v>123</v>
      </c>
      <c r="D324" s="37">
        <f>88+543+432.6</f>
        <v>1063.5999999999999</v>
      </c>
      <c r="E324" s="37">
        <v>0</v>
      </c>
      <c r="F324" s="37">
        <v>0</v>
      </c>
    </row>
    <row r="325" spans="1:6" s="27" customFormat="1" ht="39" x14ac:dyDescent="0.25">
      <c r="A325" s="38" t="s">
        <v>270</v>
      </c>
      <c r="B325" s="35" t="s">
        <v>271</v>
      </c>
      <c r="C325" s="35" t="s">
        <v>101</v>
      </c>
      <c r="D325" s="37">
        <f>D326</f>
        <v>49</v>
      </c>
      <c r="E325" s="37">
        <f t="shared" ref="E325:F325" si="72">E326</f>
        <v>0</v>
      </c>
      <c r="F325" s="37">
        <f t="shared" si="72"/>
        <v>0</v>
      </c>
    </row>
    <row r="326" spans="1:6" s="27" customFormat="1" ht="15" x14ac:dyDescent="0.25">
      <c r="A326" s="38" t="s">
        <v>179</v>
      </c>
      <c r="B326" s="35" t="s">
        <v>272</v>
      </c>
      <c r="C326" s="35" t="s">
        <v>101</v>
      </c>
      <c r="D326" s="37">
        <f>D327</f>
        <v>49</v>
      </c>
      <c r="E326" s="37">
        <f t="shared" ref="E326:F326" si="73">E327</f>
        <v>0</v>
      </c>
      <c r="F326" s="37">
        <f t="shared" si="73"/>
        <v>0</v>
      </c>
    </row>
    <row r="327" spans="1:6" s="27" customFormat="1" ht="26.25" x14ac:dyDescent="0.25">
      <c r="A327" s="38" t="s">
        <v>120</v>
      </c>
      <c r="B327" s="35" t="s">
        <v>272</v>
      </c>
      <c r="C327" s="35" t="s">
        <v>121</v>
      </c>
      <c r="D327" s="37">
        <f>D328</f>
        <v>49</v>
      </c>
      <c r="E327" s="37">
        <f t="shared" ref="E327:F327" si="74">E328</f>
        <v>0</v>
      </c>
      <c r="F327" s="37">
        <f t="shared" si="74"/>
        <v>0</v>
      </c>
    </row>
    <row r="328" spans="1:6" s="27" customFormat="1" ht="26.25" x14ac:dyDescent="0.25">
      <c r="A328" s="38" t="s">
        <v>122</v>
      </c>
      <c r="B328" s="35" t="s">
        <v>272</v>
      </c>
      <c r="C328" s="35" t="s">
        <v>123</v>
      </c>
      <c r="D328" s="37">
        <v>49</v>
      </c>
      <c r="E328" s="37">
        <v>0</v>
      </c>
      <c r="F328" s="37">
        <v>0</v>
      </c>
    </row>
    <row r="329" spans="1:6" s="27" customFormat="1" ht="42" customHeight="1" x14ac:dyDescent="0.2">
      <c r="A329" s="54" t="s">
        <v>351</v>
      </c>
      <c r="B329" s="33" t="s">
        <v>352</v>
      </c>
      <c r="C329" s="33" t="s">
        <v>101</v>
      </c>
      <c r="D329" s="34">
        <f>D334</f>
        <v>3142.6000000000004</v>
      </c>
      <c r="E329" s="34">
        <f>E334</f>
        <v>1562</v>
      </c>
      <c r="F329" s="34">
        <f>F334</f>
        <v>1562</v>
      </c>
    </row>
    <row r="330" spans="1:6" s="27" customFormat="1" ht="39" hidden="1" x14ac:dyDescent="0.25">
      <c r="A330" s="38" t="s">
        <v>353</v>
      </c>
      <c r="B330" s="35" t="s">
        <v>354</v>
      </c>
      <c r="C330" s="35" t="s">
        <v>101</v>
      </c>
      <c r="D330" s="37">
        <f>D331</f>
        <v>0</v>
      </c>
      <c r="E330" s="37">
        <f t="shared" ref="E330:F332" si="75">E331</f>
        <v>0</v>
      </c>
      <c r="F330" s="37">
        <f t="shared" si="75"/>
        <v>0</v>
      </c>
    </row>
    <row r="331" spans="1:6" s="27" customFormat="1" ht="15" hidden="1" x14ac:dyDescent="0.25">
      <c r="A331" s="38" t="s">
        <v>179</v>
      </c>
      <c r="B331" s="35" t="s">
        <v>355</v>
      </c>
      <c r="C331" s="35" t="s">
        <v>101</v>
      </c>
      <c r="D331" s="37">
        <f>D332</f>
        <v>0</v>
      </c>
      <c r="E331" s="37">
        <f t="shared" si="75"/>
        <v>0</v>
      </c>
      <c r="F331" s="37">
        <f t="shared" si="75"/>
        <v>0</v>
      </c>
    </row>
    <row r="332" spans="1:6" s="27" customFormat="1" ht="26.25" hidden="1" x14ac:dyDescent="0.25">
      <c r="A332" s="38" t="s">
        <v>120</v>
      </c>
      <c r="B332" s="35" t="s">
        <v>355</v>
      </c>
      <c r="C332" s="35" t="s">
        <v>121</v>
      </c>
      <c r="D332" s="37">
        <f>D333</f>
        <v>0</v>
      </c>
      <c r="E332" s="37">
        <f t="shared" si="75"/>
        <v>0</v>
      </c>
      <c r="F332" s="37">
        <f t="shared" si="75"/>
        <v>0</v>
      </c>
    </row>
    <row r="333" spans="1:6" s="27" customFormat="1" ht="26.25" hidden="1" x14ac:dyDescent="0.25">
      <c r="A333" s="38" t="s">
        <v>122</v>
      </c>
      <c r="B333" s="35" t="s">
        <v>355</v>
      </c>
      <c r="C333" s="35" t="s">
        <v>123</v>
      </c>
      <c r="D333" s="37"/>
      <c r="E333" s="37"/>
      <c r="F333" s="37"/>
    </row>
    <row r="334" spans="1:6" s="27" customFormat="1" ht="27.75" customHeight="1" x14ac:dyDescent="0.25">
      <c r="A334" s="38" t="s">
        <v>356</v>
      </c>
      <c r="B334" s="35" t="s">
        <v>357</v>
      </c>
      <c r="C334" s="35" t="s">
        <v>101</v>
      </c>
      <c r="D334" s="37">
        <f>D335+D338</f>
        <v>3142.6000000000004</v>
      </c>
      <c r="E334" s="37">
        <f t="shared" ref="E334:F336" si="76">E335</f>
        <v>1562</v>
      </c>
      <c r="F334" s="37">
        <f t="shared" si="76"/>
        <v>1562</v>
      </c>
    </row>
    <row r="335" spans="1:6" s="27" customFormat="1" ht="20.25" customHeight="1" x14ac:dyDescent="0.25">
      <c r="A335" s="38" t="s">
        <v>179</v>
      </c>
      <c r="B335" s="35" t="s">
        <v>358</v>
      </c>
      <c r="C335" s="35" t="s">
        <v>101</v>
      </c>
      <c r="D335" s="37">
        <f>D336</f>
        <v>2480.9000000000005</v>
      </c>
      <c r="E335" s="37">
        <f t="shared" si="76"/>
        <v>1562</v>
      </c>
      <c r="F335" s="37">
        <f t="shared" si="76"/>
        <v>1562</v>
      </c>
    </row>
    <row r="336" spans="1:6" s="27" customFormat="1" ht="31.5" customHeight="1" x14ac:dyDescent="0.25">
      <c r="A336" s="38" t="s">
        <v>120</v>
      </c>
      <c r="B336" s="35" t="s">
        <v>358</v>
      </c>
      <c r="C336" s="35" t="s">
        <v>121</v>
      </c>
      <c r="D336" s="37">
        <f>D337</f>
        <v>2480.9000000000005</v>
      </c>
      <c r="E336" s="37">
        <f t="shared" si="76"/>
        <v>1562</v>
      </c>
      <c r="F336" s="37">
        <f t="shared" si="76"/>
        <v>1562</v>
      </c>
    </row>
    <row r="337" spans="1:6" s="27" customFormat="1" ht="26.25" x14ac:dyDescent="0.25">
      <c r="A337" s="38" t="s">
        <v>122</v>
      </c>
      <c r="B337" s="35" t="s">
        <v>358</v>
      </c>
      <c r="C337" s="35" t="s">
        <v>123</v>
      </c>
      <c r="D337" s="37">
        <f>1562+1206.3+2360.7-1335.7-41.1-23-1186.3-101.2-38.4+77.6</f>
        <v>2480.9000000000005</v>
      </c>
      <c r="E337" s="37">
        <v>1562</v>
      </c>
      <c r="F337" s="37">
        <v>1562</v>
      </c>
    </row>
    <row r="338" spans="1:6" s="27" customFormat="1" ht="39" x14ac:dyDescent="0.25">
      <c r="A338" s="38" t="s">
        <v>669</v>
      </c>
      <c r="B338" s="35" t="s">
        <v>683</v>
      </c>
      <c r="C338" s="35" t="s">
        <v>101</v>
      </c>
      <c r="D338" s="37">
        <f>D339</f>
        <v>661.7</v>
      </c>
      <c r="E338" s="37">
        <v>0</v>
      </c>
      <c r="F338" s="37">
        <v>0</v>
      </c>
    </row>
    <row r="339" spans="1:6" s="27" customFormat="1" ht="26.25" x14ac:dyDescent="0.25">
      <c r="A339" s="38" t="s">
        <v>120</v>
      </c>
      <c r="B339" s="35" t="s">
        <v>683</v>
      </c>
      <c r="C339" s="35" t="s">
        <v>121</v>
      </c>
      <c r="D339" s="37">
        <f>D340</f>
        <v>661.7</v>
      </c>
      <c r="E339" s="37">
        <v>0</v>
      </c>
      <c r="F339" s="37">
        <v>0</v>
      </c>
    </row>
    <row r="340" spans="1:6" s="27" customFormat="1" ht="26.25" x14ac:dyDescent="0.25">
      <c r="A340" s="38" t="s">
        <v>122</v>
      </c>
      <c r="B340" s="35" t="s">
        <v>683</v>
      </c>
      <c r="C340" s="35" t="s">
        <v>123</v>
      </c>
      <c r="D340" s="37">
        <f>700-38.3</f>
        <v>661.7</v>
      </c>
      <c r="E340" s="37">
        <v>0</v>
      </c>
      <c r="F340" s="37">
        <v>0</v>
      </c>
    </row>
    <row r="341" spans="1:6" s="27" customFormat="1" ht="42.75" customHeight="1" x14ac:dyDescent="0.2">
      <c r="A341" s="77" t="s">
        <v>442</v>
      </c>
      <c r="B341" s="67" t="s">
        <v>417</v>
      </c>
      <c r="C341" s="67" t="s">
        <v>101</v>
      </c>
      <c r="D341" s="68">
        <f>D342+D359+D363</f>
        <v>3148.8999999999996</v>
      </c>
      <c r="E341" s="68">
        <f>E342+E359+E363</f>
        <v>2458.5</v>
      </c>
      <c r="F341" s="68">
        <f>F342+F359+F363</f>
        <v>2458.5</v>
      </c>
    </row>
    <row r="342" spans="1:6" s="27" customFormat="1" ht="53.25" customHeight="1" x14ac:dyDescent="0.25">
      <c r="A342" s="38" t="s">
        <v>418</v>
      </c>
      <c r="B342" s="35" t="s">
        <v>419</v>
      </c>
      <c r="C342" s="35" t="s">
        <v>101</v>
      </c>
      <c r="D342" s="37">
        <f>D346+D353+D356+D343</f>
        <v>2527.5</v>
      </c>
      <c r="E342" s="37">
        <f t="shared" ref="E342:F342" si="77">E346+E353+E356</f>
        <v>2130</v>
      </c>
      <c r="F342" s="37">
        <f t="shared" si="77"/>
        <v>2130</v>
      </c>
    </row>
    <row r="343" spans="1:6" s="27" customFormat="1" ht="42" customHeight="1" x14ac:dyDescent="0.25">
      <c r="A343" s="38" t="s">
        <v>669</v>
      </c>
      <c r="B343" s="35" t="s">
        <v>672</v>
      </c>
      <c r="C343" s="35" t="s">
        <v>101</v>
      </c>
      <c r="D343" s="37">
        <f>D344</f>
        <v>42</v>
      </c>
      <c r="E343" s="37">
        <v>0</v>
      </c>
      <c r="F343" s="37">
        <v>0</v>
      </c>
    </row>
    <row r="344" spans="1:6" s="27" customFormat="1" ht="29.25" customHeight="1" x14ac:dyDescent="0.25">
      <c r="A344" s="38" t="s">
        <v>120</v>
      </c>
      <c r="B344" s="35" t="s">
        <v>672</v>
      </c>
      <c r="C344" s="35" t="s">
        <v>121</v>
      </c>
      <c r="D344" s="37">
        <f>D345</f>
        <v>42</v>
      </c>
      <c r="E344" s="37">
        <v>0</v>
      </c>
      <c r="F344" s="37">
        <v>0</v>
      </c>
    </row>
    <row r="345" spans="1:6" s="27" customFormat="1" ht="33" customHeight="1" x14ac:dyDescent="0.25">
      <c r="A345" s="38" t="s">
        <v>122</v>
      </c>
      <c r="B345" s="35" t="s">
        <v>672</v>
      </c>
      <c r="C345" s="35" t="s">
        <v>123</v>
      </c>
      <c r="D345" s="37">
        <v>42</v>
      </c>
      <c r="E345" s="37">
        <v>0</v>
      </c>
      <c r="F345" s="37">
        <v>0</v>
      </c>
    </row>
    <row r="346" spans="1:6" s="27" customFormat="1" ht="27.75" customHeight="1" x14ac:dyDescent="0.25">
      <c r="A346" s="38" t="s">
        <v>237</v>
      </c>
      <c r="B346" s="35" t="s">
        <v>420</v>
      </c>
      <c r="C346" s="35" t="s">
        <v>101</v>
      </c>
      <c r="D346" s="37">
        <f>D347+D349+D351</f>
        <v>2118.4</v>
      </c>
      <c r="E346" s="37">
        <f>E347+E349</f>
        <v>2130</v>
      </c>
      <c r="F346" s="37">
        <f>F347+F349</f>
        <v>2130</v>
      </c>
    </row>
    <row r="347" spans="1:6" s="27" customFormat="1" ht="51" customHeight="1" x14ac:dyDescent="0.25">
      <c r="A347" s="38" t="s">
        <v>110</v>
      </c>
      <c r="B347" s="35" t="s">
        <v>420</v>
      </c>
      <c r="C347" s="35" t="s">
        <v>111</v>
      </c>
      <c r="D347" s="37">
        <f>D348</f>
        <v>2111.6</v>
      </c>
      <c r="E347" s="37">
        <f>E348</f>
        <v>2130</v>
      </c>
      <c r="F347" s="37">
        <f>F348</f>
        <v>2130</v>
      </c>
    </row>
    <row r="348" spans="1:6" s="27" customFormat="1" ht="19.5" customHeight="1" x14ac:dyDescent="0.25">
      <c r="A348" s="38" t="s">
        <v>239</v>
      </c>
      <c r="B348" s="35" t="s">
        <v>420</v>
      </c>
      <c r="C348" s="35" t="s">
        <v>240</v>
      </c>
      <c r="D348" s="37">
        <f>2130-6.8-2.1-9.5</f>
        <v>2111.6</v>
      </c>
      <c r="E348" s="37">
        <v>2130</v>
      </c>
      <c r="F348" s="37">
        <v>2130</v>
      </c>
    </row>
    <row r="349" spans="1:6" s="27" customFormat="1" ht="30" hidden="1" customHeight="1" x14ac:dyDescent="0.25">
      <c r="A349" s="38" t="s">
        <v>120</v>
      </c>
      <c r="B349" s="35" t="s">
        <v>420</v>
      </c>
      <c r="C349" s="35" t="s">
        <v>121</v>
      </c>
      <c r="D349" s="37">
        <f>D350</f>
        <v>0</v>
      </c>
      <c r="E349" s="37">
        <f>E350</f>
        <v>0</v>
      </c>
      <c r="F349" s="37">
        <f>F350</f>
        <v>0</v>
      </c>
    </row>
    <row r="350" spans="1:6" s="27" customFormat="1" ht="26.25" hidden="1" x14ac:dyDescent="0.25">
      <c r="A350" s="38" t="s">
        <v>255</v>
      </c>
      <c r="B350" s="35" t="s">
        <v>420</v>
      </c>
      <c r="C350" s="35" t="s">
        <v>123</v>
      </c>
      <c r="D350" s="37"/>
      <c r="E350" s="37"/>
      <c r="F350" s="37"/>
    </row>
    <row r="351" spans="1:6" s="27" customFormat="1" ht="26.25" x14ac:dyDescent="0.25">
      <c r="A351" s="38" t="s">
        <v>120</v>
      </c>
      <c r="B351" s="35" t="s">
        <v>420</v>
      </c>
      <c r="C351" s="35" t="s">
        <v>121</v>
      </c>
      <c r="D351" s="37">
        <f>D352</f>
        <v>6.8</v>
      </c>
      <c r="E351" s="37">
        <v>0</v>
      </c>
      <c r="F351" s="37">
        <v>0</v>
      </c>
    </row>
    <row r="352" spans="1:6" s="27" customFormat="1" ht="26.25" x14ac:dyDescent="0.25">
      <c r="A352" s="38" t="s">
        <v>255</v>
      </c>
      <c r="B352" s="35" t="s">
        <v>420</v>
      </c>
      <c r="C352" s="35" t="s">
        <v>123</v>
      </c>
      <c r="D352" s="37">
        <f>5+1.8</f>
        <v>6.8</v>
      </c>
      <c r="E352" s="37">
        <v>0</v>
      </c>
      <c r="F352" s="37">
        <v>0</v>
      </c>
    </row>
    <row r="353" spans="1:6" s="27" customFormat="1" ht="39" x14ac:dyDescent="0.25">
      <c r="A353" s="38" t="s">
        <v>591</v>
      </c>
      <c r="B353" s="35" t="s">
        <v>590</v>
      </c>
      <c r="C353" s="35" t="s">
        <v>101</v>
      </c>
      <c r="D353" s="37">
        <f>D354</f>
        <v>18.399999999999999</v>
      </c>
      <c r="E353" s="37">
        <f t="shared" ref="E353:F353" si="78">E354</f>
        <v>0</v>
      </c>
      <c r="F353" s="37">
        <f t="shared" si="78"/>
        <v>0</v>
      </c>
    </row>
    <row r="354" spans="1:6" s="27" customFormat="1" ht="64.5" x14ac:dyDescent="0.25">
      <c r="A354" s="38" t="s">
        <v>110</v>
      </c>
      <c r="B354" s="35" t="s">
        <v>590</v>
      </c>
      <c r="C354" s="35" t="s">
        <v>111</v>
      </c>
      <c r="D354" s="37">
        <f>D355</f>
        <v>18.399999999999999</v>
      </c>
      <c r="E354" s="37">
        <f t="shared" ref="E354:F354" si="79">E355</f>
        <v>0</v>
      </c>
      <c r="F354" s="37">
        <f t="shared" si="79"/>
        <v>0</v>
      </c>
    </row>
    <row r="355" spans="1:6" s="27" customFormat="1" ht="15" x14ac:dyDescent="0.25">
      <c r="A355" s="38" t="s">
        <v>239</v>
      </c>
      <c r="B355" s="35" t="s">
        <v>590</v>
      </c>
      <c r="C355" s="35" t="s">
        <v>240</v>
      </c>
      <c r="D355" s="37">
        <f>6.8+2.1+9.5</f>
        <v>18.399999999999999</v>
      </c>
      <c r="E355" s="37">
        <v>0</v>
      </c>
      <c r="F355" s="37">
        <v>0</v>
      </c>
    </row>
    <row r="356" spans="1:6" s="27" customFormat="1" ht="26.25" x14ac:dyDescent="0.25">
      <c r="A356" s="38" t="s">
        <v>593</v>
      </c>
      <c r="B356" s="35" t="s">
        <v>592</v>
      </c>
      <c r="C356" s="35" t="s">
        <v>101</v>
      </c>
      <c r="D356" s="37">
        <f>D357</f>
        <v>348.7</v>
      </c>
      <c r="E356" s="37">
        <f t="shared" ref="E356:F356" si="80">E357</f>
        <v>0</v>
      </c>
      <c r="F356" s="37">
        <f t="shared" si="80"/>
        <v>0</v>
      </c>
    </row>
    <row r="357" spans="1:6" s="27" customFormat="1" ht="64.5" x14ac:dyDescent="0.25">
      <c r="A357" s="38" t="s">
        <v>110</v>
      </c>
      <c r="B357" s="35" t="s">
        <v>592</v>
      </c>
      <c r="C357" s="35" t="s">
        <v>111</v>
      </c>
      <c r="D357" s="37">
        <f>D358</f>
        <v>348.7</v>
      </c>
      <c r="E357" s="37">
        <f t="shared" ref="E357:F357" si="81">E358</f>
        <v>0</v>
      </c>
      <c r="F357" s="37">
        <f t="shared" si="81"/>
        <v>0</v>
      </c>
    </row>
    <row r="358" spans="1:6" s="27" customFormat="1" ht="15" x14ac:dyDescent="0.25">
      <c r="A358" s="38" t="s">
        <v>239</v>
      </c>
      <c r="B358" s="35" t="s">
        <v>592</v>
      </c>
      <c r="C358" s="35" t="s">
        <v>240</v>
      </c>
      <c r="D358" s="37">
        <f>168+180.7</f>
        <v>348.7</v>
      </c>
      <c r="E358" s="37">
        <v>0</v>
      </c>
      <c r="F358" s="37">
        <v>0</v>
      </c>
    </row>
    <row r="359" spans="1:6" s="27" customFormat="1" ht="37.5" customHeight="1" x14ac:dyDescent="0.25">
      <c r="A359" s="38" t="s">
        <v>421</v>
      </c>
      <c r="B359" s="35" t="s">
        <v>422</v>
      </c>
      <c r="C359" s="35" t="s">
        <v>101</v>
      </c>
      <c r="D359" s="37">
        <f>D360</f>
        <v>55.2</v>
      </c>
      <c r="E359" s="37">
        <f t="shared" ref="E359:F361" si="82">E360</f>
        <v>50.2</v>
      </c>
      <c r="F359" s="37">
        <f t="shared" si="82"/>
        <v>50.2</v>
      </c>
    </row>
    <row r="360" spans="1:6" s="27" customFormat="1" ht="25.5" customHeight="1" x14ac:dyDescent="0.25">
      <c r="A360" s="38" t="s">
        <v>237</v>
      </c>
      <c r="B360" s="35" t="s">
        <v>423</v>
      </c>
      <c r="C360" s="35" t="s">
        <v>101</v>
      </c>
      <c r="D360" s="37">
        <f>D361</f>
        <v>55.2</v>
      </c>
      <c r="E360" s="37">
        <f t="shared" si="82"/>
        <v>50.2</v>
      </c>
      <c r="F360" s="37">
        <f t="shared" si="82"/>
        <v>50.2</v>
      </c>
    </row>
    <row r="361" spans="1:6" s="27" customFormat="1" ht="26.25" customHeight="1" x14ac:dyDescent="0.25">
      <c r="A361" s="38" t="s">
        <v>120</v>
      </c>
      <c r="B361" s="35" t="s">
        <v>423</v>
      </c>
      <c r="C361" s="35" t="s">
        <v>121</v>
      </c>
      <c r="D361" s="37">
        <f>D362</f>
        <v>55.2</v>
      </c>
      <c r="E361" s="37">
        <f t="shared" si="82"/>
        <v>50.2</v>
      </c>
      <c r="F361" s="37">
        <f t="shared" si="82"/>
        <v>50.2</v>
      </c>
    </row>
    <row r="362" spans="1:6" s="27" customFormat="1" ht="26.25" x14ac:dyDescent="0.25">
      <c r="A362" s="38" t="s">
        <v>255</v>
      </c>
      <c r="B362" s="35" t="s">
        <v>423</v>
      </c>
      <c r="C362" s="35" t="s">
        <v>123</v>
      </c>
      <c r="D362" s="37">
        <f>50.2+5</f>
        <v>55.2</v>
      </c>
      <c r="E362" s="37">
        <v>50.2</v>
      </c>
      <c r="F362" s="37">
        <v>50.2</v>
      </c>
    </row>
    <row r="363" spans="1:6" s="27" customFormat="1" ht="26.25" x14ac:dyDescent="0.25">
      <c r="A363" s="38" t="s">
        <v>424</v>
      </c>
      <c r="B363" s="35" t="s">
        <v>425</v>
      </c>
      <c r="C363" s="35" t="s">
        <v>101</v>
      </c>
      <c r="D363" s="37">
        <f>D364+D367</f>
        <v>566.20000000000005</v>
      </c>
      <c r="E363" s="37">
        <f>E364+E367</f>
        <v>278.3</v>
      </c>
      <c r="F363" s="37">
        <f>F364+F367</f>
        <v>278.3</v>
      </c>
    </row>
    <row r="364" spans="1:6" s="27" customFormat="1" ht="27.75" customHeight="1" x14ac:dyDescent="0.25">
      <c r="A364" s="38" t="s">
        <v>237</v>
      </c>
      <c r="B364" s="35" t="s">
        <v>426</v>
      </c>
      <c r="C364" s="35" t="s">
        <v>101</v>
      </c>
      <c r="D364" s="37">
        <f t="shared" ref="D364:F365" si="83">D365</f>
        <v>519.6</v>
      </c>
      <c r="E364" s="37">
        <f t="shared" si="83"/>
        <v>231.70000000000002</v>
      </c>
      <c r="F364" s="37">
        <f t="shared" si="83"/>
        <v>231.70000000000002</v>
      </c>
    </row>
    <row r="365" spans="1:6" s="27" customFormat="1" ht="30.75" customHeight="1" x14ac:dyDescent="0.25">
      <c r="A365" s="38" t="s">
        <v>120</v>
      </c>
      <c r="B365" s="35" t="s">
        <v>426</v>
      </c>
      <c r="C365" s="35" t="s">
        <v>121</v>
      </c>
      <c r="D365" s="37">
        <f t="shared" si="83"/>
        <v>519.6</v>
      </c>
      <c r="E365" s="37">
        <f t="shared" si="83"/>
        <v>231.70000000000002</v>
      </c>
      <c r="F365" s="37">
        <f t="shared" si="83"/>
        <v>231.70000000000002</v>
      </c>
    </row>
    <row r="366" spans="1:6" s="27" customFormat="1" ht="26.25" x14ac:dyDescent="0.25">
      <c r="A366" s="38" t="s">
        <v>255</v>
      </c>
      <c r="B366" s="35" t="s">
        <v>426</v>
      </c>
      <c r="C366" s="35" t="s">
        <v>123</v>
      </c>
      <c r="D366" s="37">
        <f>384.1+59.2+20-42.1+35.6+62.8</f>
        <v>519.6</v>
      </c>
      <c r="E366" s="37">
        <f>384.1-152.4</f>
        <v>231.70000000000002</v>
      </c>
      <c r="F366" s="37">
        <f>384.1-152.4</f>
        <v>231.70000000000002</v>
      </c>
    </row>
    <row r="367" spans="1:6" s="27" customFormat="1" ht="51.75" x14ac:dyDescent="0.25">
      <c r="A367" s="38" t="s">
        <v>235</v>
      </c>
      <c r="B367" s="35" t="s">
        <v>427</v>
      </c>
      <c r="C367" s="35" t="s">
        <v>101</v>
      </c>
      <c r="D367" s="37">
        <f t="shared" ref="D367:F368" si="84">D368</f>
        <v>46.6</v>
      </c>
      <c r="E367" s="37">
        <f t="shared" si="84"/>
        <v>46.6</v>
      </c>
      <c r="F367" s="37">
        <f t="shared" si="84"/>
        <v>46.6</v>
      </c>
    </row>
    <row r="368" spans="1:6" s="27" customFormat="1" ht="15" x14ac:dyDescent="0.25">
      <c r="A368" s="38" t="s">
        <v>124</v>
      </c>
      <c r="B368" s="35" t="s">
        <v>427</v>
      </c>
      <c r="C368" s="35" t="s">
        <v>125</v>
      </c>
      <c r="D368" s="37">
        <f t="shared" si="84"/>
        <v>46.6</v>
      </c>
      <c r="E368" s="37">
        <f t="shared" si="84"/>
        <v>46.6</v>
      </c>
      <c r="F368" s="37">
        <f t="shared" si="84"/>
        <v>46.6</v>
      </c>
    </row>
    <row r="369" spans="1:6" s="27" customFormat="1" ht="15" x14ac:dyDescent="0.25">
      <c r="A369" s="38" t="s">
        <v>126</v>
      </c>
      <c r="B369" s="35" t="s">
        <v>427</v>
      </c>
      <c r="C369" s="35" t="s">
        <v>127</v>
      </c>
      <c r="D369" s="37">
        <v>46.6</v>
      </c>
      <c r="E369" s="37">
        <v>46.6</v>
      </c>
      <c r="F369" s="37">
        <v>46.6</v>
      </c>
    </row>
    <row r="370" spans="1:6" s="27" customFormat="1" ht="76.5" customHeight="1" x14ac:dyDescent="0.2">
      <c r="A370" s="54" t="s">
        <v>515</v>
      </c>
      <c r="B370" s="33" t="s">
        <v>516</v>
      </c>
      <c r="C370" s="33" t="s">
        <v>101</v>
      </c>
      <c r="D370" s="34">
        <f>D371</f>
        <v>2005.6</v>
      </c>
      <c r="E370" s="34">
        <f t="shared" ref="E370:F373" si="85">E371</f>
        <v>1380.8999999999999</v>
      </c>
      <c r="F370" s="34">
        <f t="shared" si="85"/>
        <v>1380.8999999999999</v>
      </c>
    </row>
    <row r="371" spans="1:6" s="27" customFormat="1" ht="52.5" customHeight="1" x14ac:dyDescent="0.25">
      <c r="A371" s="38" t="s">
        <v>517</v>
      </c>
      <c r="B371" s="35" t="s">
        <v>518</v>
      </c>
      <c r="C371" s="35" t="s">
        <v>101</v>
      </c>
      <c r="D371" s="37">
        <f>D372+D375+D378+D381+D384</f>
        <v>2005.6</v>
      </c>
      <c r="E371" s="37">
        <f t="shared" ref="E371:F371" si="86">E372+E375</f>
        <v>1380.8999999999999</v>
      </c>
      <c r="F371" s="37">
        <f t="shared" si="86"/>
        <v>1380.8999999999999</v>
      </c>
    </row>
    <row r="372" spans="1:6" s="27" customFormat="1" ht="39" x14ac:dyDescent="0.25">
      <c r="A372" s="38" t="s">
        <v>402</v>
      </c>
      <c r="B372" s="35" t="s">
        <v>519</v>
      </c>
      <c r="C372" s="35" t="s">
        <v>101</v>
      </c>
      <c r="D372" s="37">
        <f>D373</f>
        <v>1562.3999999999999</v>
      </c>
      <c r="E372" s="37">
        <f t="shared" si="85"/>
        <v>1380.8999999999999</v>
      </c>
      <c r="F372" s="37">
        <f t="shared" si="85"/>
        <v>1380.8999999999999</v>
      </c>
    </row>
    <row r="373" spans="1:6" s="27" customFormat="1" ht="26.25" x14ac:dyDescent="0.25">
      <c r="A373" s="38" t="s">
        <v>394</v>
      </c>
      <c r="B373" s="35" t="s">
        <v>519</v>
      </c>
      <c r="C373" s="35" t="s">
        <v>395</v>
      </c>
      <c r="D373" s="37">
        <f>D374</f>
        <v>1562.3999999999999</v>
      </c>
      <c r="E373" s="37">
        <f t="shared" si="85"/>
        <v>1380.8999999999999</v>
      </c>
      <c r="F373" s="37">
        <f t="shared" si="85"/>
        <v>1380.8999999999999</v>
      </c>
    </row>
    <row r="374" spans="1:6" s="27" customFormat="1" ht="15" x14ac:dyDescent="0.25">
      <c r="A374" s="38" t="s">
        <v>396</v>
      </c>
      <c r="B374" s="35" t="s">
        <v>519</v>
      </c>
      <c r="C374" s="35" t="s">
        <v>397</v>
      </c>
      <c r="D374" s="37">
        <f>1336.1+6+100+80-1.5-22.2+64</f>
        <v>1562.3999999999999</v>
      </c>
      <c r="E374" s="37">
        <f>1336.1+6+100-61.2</f>
        <v>1380.8999999999999</v>
      </c>
      <c r="F374" s="37">
        <f>1336.1+6+100-61.2</f>
        <v>1380.8999999999999</v>
      </c>
    </row>
    <row r="375" spans="1:6" s="27" customFormat="1" ht="26.25" x14ac:dyDescent="0.25">
      <c r="A375" s="38" t="s">
        <v>593</v>
      </c>
      <c r="B375" s="35" t="s">
        <v>598</v>
      </c>
      <c r="C375" s="35" t="s">
        <v>101</v>
      </c>
      <c r="D375" s="37">
        <f>D376</f>
        <v>228.7</v>
      </c>
      <c r="E375" s="37">
        <f t="shared" ref="E375:F375" si="87">E376</f>
        <v>0</v>
      </c>
      <c r="F375" s="37">
        <f t="shared" si="87"/>
        <v>0</v>
      </c>
    </row>
    <row r="376" spans="1:6" s="27" customFormat="1" ht="26.25" x14ac:dyDescent="0.25">
      <c r="A376" s="38" t="s">
        <v>394</v>
      </c>
      <c r="B376" s="35" t="s">
        <v>598</v>
      </c>
      <c r="C376" s="35" t="s">
        <v>395</v>
      </c>
      <c r="D376" s="37">
        <f>D377</f>
        <v>228.7</v>
      </c>
      <c r="E376" s="37">
        <f t="shared" ref="E376:F376" si="88">E377</f>
        <v>0</v>
      </c>
      <c r="F376" s="37">
        <f t="shared" si="88"/>
        <v>0</v>
      </c>
    </row>
    <row r="377" spans="1:6" s="27" customFormat="1" ht="15" x14ac:dyDescent="0.25">
      <c r="A377" s="38" t="s">
        <v>396</v>
      </c>
      <c r="B377" s="35" t="s">
        <v>598</v>
      </c>
      <c r="C377" s="35" t="s">
        <v>397</v>
      </c>
      <c r="D377" s="37">
        <f>28.7+200</f>
        <v>228.7</v>
      </c>
      <c r="E377" s="37">
        <v>0</v>
      </c>
      <c r="F377" s="37">
        <v>0</v>
      </c>
    </row>
    <row r="378" spans="1:6" s="27" customFormat="1" ht="42.75" customHeight="1" x14ac:dyDescent="0.25">
      <c r="A378" s="38" t="s">
        <v>591</v>
      </c>
      <c r="B378" s="35" t="s">
        <v>604</v>
      </c>
      <c r="C378" s="35" t="s">
        <v>101</v>
      </c>
      <c r="D378" s="37">
        <f>D379</f>
        <v>12</v>
      </c>
      <c r="E378" s="37">
        <f t="shared" ref="E378:F378" si="89">E379</f>
        <v>0</v>
      </c>
      <c r="F378" s="37">
        <f t="shared" si="89"/>
        <v>0</v>
      </c>
    </row>
    <row r="379" spans="1:6" s="27" customFormat="1" ht="26.25" x14ac:dyDescent="0.25">
      <c r="A379" s="38" t="s">
        <v>394</v>
      </c>
      <c r="B379" s="35" t="s">
        <v>604</v>
      </c>
      <c r="C379" s="35" t="s">
        <v>395</v>
      </c>
      <c r="D379" s="37">
        <f>D380</f>
        <v>12</v>
      </c>
      <c r="E379" s="37">
        <f t="shared" ref="E379:F379" si="90">E380</f>
        <v>0</v>
      </c>
      <c r="F379" s="37">
        <f t="shared" si="90"/>
        <v>0</v>
      </c>
    </row>
    <row r="380" spans="1:6" s="27" customFormat="1" ht="15" x14ac:dyDescent="0.25">
      <c r="A380" s="38" t="s">
        <v>396</v>
      </c>
      <c r="B380" s="35" t="s">
        <v>604</v>
      </c>
      <c r="C380" s="35" t="s">
        <v>397</v>
      </c>
      <c r="D380" s="37">
        <f>1.5+10.5</f>
        <v>12</v>
      </c>
      <c r="E380" s="37">
        <v>0</v>
      </c>
      <c r="F380" s="37">
        <v>0</v>
      </c>
    </row>
    <row r="381" spans="1:6" s="27" customFormat="1" ht="26.25" x14ac:dyDescent="0.25">
      <c r="A381" s="38" t="s">
        <v>664</v>
      </c>
      <c r="B381" s="35" t="s">
        <v>663</v>
      </c>
      <c r="C381" s="35" t="s">
        <v>101</v>
      </c>
      <c r="D381" s="37">
        <f>D382</f>
        <v>179.5</v>
      </c>
      <c r="E381" s="37">
        <v>0</v>
      </c>
      <c r="F381" s="37">
        <v>0</v>
      </c>
    </row>
    <row r="382" spans="1:6" s="27" customFormat="1" ht="26.25" x14ac:dyDescent="0.25">
      <c r="A382" s="38" t="s">
        <v>394</v>
      </c>
      <c r="B382" s="35" t="s">
        <v>663</v>
      </c>
      <c r="C382" s="35" t="s">
        <v>395</v>
      </c>
      <c r="D382" s="37">
        <f>D383</f>
        <v>179.5</v>
      </c>
      <c r="E382" s="37">
        <v>0</v>
      </c>
      <c r="F382" s="37">
        <v>0</v>
      </c>
    </row>
    <row r="383" spans="1:6" s="27" customFormat="1" ht="15" x14ac:dyDescent="0.25">
      <c r="A383" s="38" t="s">
        <v>396</v>
      </c>
      <c r="B383" s="35" t="s">
        <v>663</v>
      </c>
      <c r="C383" s="35" t="s">
        <v>397</v>
      </c>
      <c r="D383" s="37">
        <v>179.5</v>
      </c>
      <c r="E383" s="37">
        <v>0</v>
      </c>
      <c r="F383" s="37">
        <v>0</v>
      </c>
    </row>
    <row r="384" spans="1:6" s="27" customFormat="1" ht="39" x14ac:dyDescent="0.25">
      <c r="A384" s="38" t="s">
        <v>669</v>
      </c>
      <c r="B384" s="35" t="s">
        <v>686</v>
      </c>
      <c r="C384" s="35" t="s">
        <v>101</v>
      </c>
      <c r="D384" s="37">
        <f>D385</f>
        <v>23</v>
      </c>
      <c r="E384" s="37">
        <v>0</v>
      </c>
      <c r="F384" s="37">
        <v>0</v>
      </c>
    </row>
    <row r="385" spans="1:6" s="27" customFormat="1" ht="26.25" x14ac:dyDescent="0.25">
      <c r="A385" s="38" t="s">
        <v>394</v>
      </c>
      <c r="B385" s="35" t="s">
        <v>686</v>
      </c>
      <c r="C385" s="35" t="s">
        <v>395</v>
      </c>
      <c r="D385" s="37">
        <f>D386</f>
        <v>23</v>
      </c>
      <c r="E385" s="37">
        <v>0</v>
      </c>
      <c r="F385" s="37">
        <v>0</v>
      </c>
    </row>
    <row r="386" spans="1:6" s="27" customFormat="1" ht="15" x14ac:dyDescent="0.25">
      <c r="A386" s="38" t="s">
        <v>396</v>
      </c>
      <c r="B386" s="35" t="s">
        <v>686</v>
      </c>
      <c r="C386" s="35" t="s">
        <v>397</v>
      </c>
      <c r="D386" s="37">
        <v>23</v>
      </c>
      <c r="E386" s="37">
        <v>0</v>
      </c>
      <c r="F386" s="37">
        <v>0</v>
      </c>
    </row>
    <row r="387" spans="1:6" s="27" customFormat="1" ht="96" customHeight="1" x14ac:dyDescent="0.2">
      <c r="A387" s="54" t="s">
        <v>428</v>
      </c>
      <c r="B387" s="33" t="s">
        <v>429</v>
      </c>
      <c r="C387" s="33" t="s">
        <v>101</v>
      </c>
      <c r="D387" s="34">
        <f>D388</f>
        <v>27128.399999999998</v>
      </c>
      <c r="E387" s="34">
        <f>E388</f>
        <v>19874.900000000001</v>
      </c>
      <c r="F387" s="34">
        <f>F388</f>
        <v>20426.599999999999</v>
      </c>
    </row>
    <row r="388" spans="1:6" s="27" customFormat="1" ht="60.75" customHeight="1" x14ac:dyDescent="0.25">
      <c r="A388" s="38" t="s">
        <v>430</v>
      </c>
      <c r="B388" s="35" t="s">
        <v>431</v>
      </c>
      <c r="C388" s="35" t="s">
        <v>101</v>
      </c>
      <c r="D388" s="37">
        <f>D398+D401+D404+D392+D395+D389</f>
        <v>27128.399999999998</v>
      </c>
      <c r="E388" s="37">
        <f>E398+E401+E404+E392</f>
        <v>19874.900000000001</v>
      </c>
      <c r="F388" s="37">
        <f>F398+F401+F404+F392</f>
        <v>20426.599999999999</v>
      </c>
    </row>
    <row r="389" spans="1:6" s="27" customFormat="1" ht="47.25" customHeight="1" x14ac:dyDescent="0.25">
      <c r="A389" s="38" t="s">
        <v>669</v>
      </c>
      <c r="B389" s="35" t="s">
        <v>685</v>
      </c>
      <c r="C389" s="35" t="s">
        <v>101</v>
      </c>
      <c r="D389" s="37">
        <f>D390</f>
        <v>2308.5</v>
      </c>
      <c r="E389" s="37">
        <v>0</v>
      </c>
      <c r="F389" s="37">
        <v>0</v>
      </c>
    </row>
    <row r="390" spans="1:6" s="27" customFormat="1" ht="38.25" customHeight="1" x14ac:dyDescent="0.25">
      <c r="A390" s="38" t="s">
        <v>394</v>
      </c>
      <c r="B390" s="35" t="s">
        <v>685</v>
      </c>
      <c r="C390" s="35" t="s">
        <v>395</v>
      </c>
      <c r="D390" s="37">
        <f>D391</f>
        <v>2308.5</v>
      </c>
      <c r="E390" s="37">
        <v>0</v>
      </c>
      <c r="F390" s="37">
        <v>0</v>
      </c>
    </row>
    <row r="391" spans="1:6" s="27" customFormat="1" ht="23.25" customHeight="1" x14ac:dyDescent="0.25">
      <c r="A391" s="38" t="s">
        <v>396</v>
      </c>
      <c r="B391" s="35" t="s">
        <v>685</v>
      </c>
      <c r="C391" s="35" t="s">
        <v>397</v>
      </c>
      <c r="D391" s="37">
        <f>2449.4-140.9</f>
        <v>2308.5</v>
      </c>
      <c r="E391" s="37">
        <v>0</v>
      </c>
      <c r="F391" s="37">
        <v>0</v>
      </c>
    </row>
    <row r="392" spans="1:6" s="27" customFormat="1" ht="32.25" customHeight="1" x14ac:dyDescent="0.25">
      <c r="A392" s="38" t="s">
        <v>593</v>
      </c>
      <c r="B392" s="35" t="s">
        <v>597</v>
      </c>
      <c r="C392" s="35" t="s">
        <v>101</v>
      </c>
      <c r="D392" s="37">
        <f>D393</f>
        <v>605</v>
      </c>
      <c r="E392" s="37">
        <f t="shared" ref="E392:F392" si="91">E393</f>
        <v>0</v>
      </c>
      <c r="F392" s="37">
        <f t="shared" si="91"/>
        <v>0</v>
      </c>
    </row>
    <row r="393" spans="1:6" s="27" customFormat="1" ht="33" customHeight="1" x14ac:dyDescent="0.25">
      <c r="A393" s="38" t="s">
        <v>394</v>
      </c>
      <c r="B393" s="35" t="s">
        <v>597</v>
      </c>
      <c r="C393" s="35" t="s">
        <v>395</v>
      </c>
      <c r="D393" s="37">
        <f>D394</f>
        <v>605</v>
      </c>
      <c r="E393" s="37">
        <f t="shared" ref="E393:F393" si="92">E394</f>
        <v>0</v>
      </c>
      <c r="F393" s="37">
        <f t="shared" si="92"/>
        <v>0</v>
      </c>
    </row>
    <row r="394" spans="1:6" s="27" customFormat="1" ht="21.75" customHeight="1" x14ac:dyDescent="0.25">
      <c r="A394" s="38" t="s">
        <v>396</v>
      </c>
      <c r="B394" s="35" t="s">
        <v>597</v>
      </c>
      <c r="C394" s="35" t="s">
        <v>397</v>
      </c>
      <c r="D394" s="37">
        <f>225+380</f>
        <v>605</v>
      </c>
      <c r="E394" s="37">
        <v>0</v>
      </c>
      <c r="F394" s="37">
        <v>0</v>
      </c>
    </row>
    <row r="395" spans="1:6" s="27" customFormat="1" ht="44.25" customHeight="1" x14ac:dyDescent="0.25">
      <c r="A395" s="38" t="s">
        <v>591</v>
      </c>
      <c r="B395" s="35" t="s">
        <v>603</v>
      </c>
      <c r="C395" s="35" t="s">
        <v>101</v>
      </c>
      <c r="D395" s="37">
        <f>D396</f>
        <v>31.8</v>
      </c>
      <c r="E395" s="37">
        <f t="shared" ref="E395:F395" si="93">E396</f>
        <v>0</v>
      </c>
      <c r="F395" s="37">
        <f t="shared" si="93"/>
        <v>0</v>
      </c>
    </row>
    <row r="396" spans="1:6" s="27" customFormat="1" ht="33" customHeight="1" x14ac:dyDescent="0.25">
      <c r="A396" s="38" t="s">
        <v>394</v>
      </c>
      <c r="B396" s="35" t="s">
        <v>603</v>
      </c>
      <c r="C396" s="35" t="s">
        <v>395</v>
      </c>
      <c r="D396" s="37">
        <f>D397</f>
        <v>31.8</v>
      </c>
      <c r="E396" s="37">
        <f t="shared" ref="E396:F396" si="94">E397</f>
        <v>0</v>
      </c>
      <c r="F396" s="37">
        <f t="shared" si="94"/>
        <v>0</v>
      </c>
    </row>
    <row r="397" spans="1:6" s="27" customFormat="1" ht="21.75" customHeight="1" x14ac:dyDescent="0.25">
      <c r="A397" s="38" t="s">
        <v>396</v>
      </c>
      <c r="B397" s="35" t="s">
        <v>603</v>
      </c>
      <c r="C397" s="35" t="s">
        <v>397</v>
      </c>
      <c r="D397" s="37">
        <f>12.5+19.3</f>
        <v>31.8</v>
      </c>
      <c r="E397" s="37">
        <v>0</v>
      </c>
      <c r="F397" s="37">
        <v>0</v>
      </c>
    </row>
    <row r="398" spans="1:6" s="27" customFormat="1" ht="71.25" customHeight="1" x14ac:dyDescent="0.25">
      <c r="A398" s="38" t="s">
        <v>432</v>
      </c>
      <c r="B398" s="35" t="s">
        <v>433</v>
      </c>
      <c r="C398" s="35" t="s">
        <v>101</v>
      </c>
      <c r="D398" s="37">
        <f t="shared" ref="D398:F399" si="95">D399</f>
        <v>294.39999999999998</v>
      </c>
      <c r="E398" s="37">
        <f t="shared" si="95"/>
        <v>294.39999999999998</v>
      </c>
      <c r="F398" s="37">
        <f t="shared" si="95"/>
        <v>304.5</v>
      </c>
    </row>
    <row r="399" spans="1:6" s="27" customFormat="1" ht="29.25" customHeight="1" x14ac:dyDescent="0.25">
      <c r="A399" s="38" t="s">
        <v>394</v>
      </c>
      <c r="B399" s="35" t="s">
        <v>433</v>
      </c>
      <c r="C399" s="35" t="s">
        <v>395</v>
      </c>
      <c r="D399" s="37">
        <f t="shared" si="95"/>
        <v>294.39999999999998</v>
      </c>
      <c r="E399" s="37">
        <f t="shared" si="95"/>
        <v>294.39999999999998</v>
      </c>
      <c r="F399" s="37">
        <f t="shared" si="95"/>
        <v>304.5</v>
      </c>
    </row>
    <row r="400" spans="1:6" s="27" customFormat="1" ht="20.25" customHeight="1" x14ac:dyDescent="0.25">
      <c r="A400" s="38" t="s">
        <v>396</v>
      </c>
      <c r="B400" s="35" t="s">
        <v>433</v>
      </c>
      <c r="C400" s="35" t="s">
        <v>397</v>
      </c>
      <c r="D400" s="37">
        <v>294.39999999999998</v>
      </c>
      <c r="E400" s="37">
        <v>294.39999999999998</v>
      </c>
      <c r="F400" s="37">
        <v>304.5</v>
      </c>
    </row>
    <row r="401" spans="1:6" s="27" customFormat="1" ht="41.25" customHeight="1" x14ac:dyDescent="0.25">
      <c r="A401" s="38" t="s">
        <v>402</v>
      </c>
      <c r="B401" s="35" t="s">
        <v>434</v>
      </c>
      <c r="C401" s="35" t="s">
        <v>101</v>
      </c>
      <c r="D401" s="37">
        <f t="shared" ref="D401:F402" si="96">D402</f>
        <v>7643.1</v>
      </c>
      <c r="E401" s="37">
        <f t="shared" si="96"/>
        <v>7661.6</v>
      </c>
      <c r="F401" s="37">
        <f t="shared" si="96"/>
        <v>7797.7999999999993</v>
      </c>
    </row>
    <row r="402" spans="1:6" s="27" customFormat="1" ht="27.75" customHeight="1" x14ac:dyDescent="0.25">
      <c r="A402" s="38" t="s">
        <v>394</v>
      </c>
      <c r="B402" s="35" t="s">
        <v>434</v>
      </c>
      <c r="C402" s="35" t="s">
        <v>395</v>
      </c>
      <c r="D402" s="37">
        <f t="shared" si="96"/>
        <v>7643.1</v>
      </c>
      <c r="E402" s="37">
        <f t="shared" si="96"/>
        <v>7661.6</v>
      </c>
      <c r="F402" s="37">
        <f t="shared" si="96"/>
        <v>7797.7999999999993</v>
      </c>
    </row>
    <row r="403" spans="1:6" s="27" customFormat="1" ht="18.75" customHeight="1" x14ac:dyDescent="0.25">
      <c r="A403" s="38" t="s">
        <v>396</v>
      </c>
      <c r="B403" s="35" t="s">
        <v>434</v>
      </c>
      <c r="C403" s="35" t="s">
        <v>397</v>
      </c>
      <c r="D403" s="37">
        <f>8885.5-12.5-1087.4-300+157.5</f>
        <v>7643.1</v>
      </c>
      <c r="E403" s="37">
        <f>10332.5-2670.9</f>
        <v>7661.6</v>
      </c>
      <c r="F403" s="37">
        <f>10562.3-2764.5</f>
        <v>7797.7999999999993</v>
      </c>
    </row>
    <row r="404" spans="1:6" s="27" customFormat="1" ht="30.75" customHeight="1" x14ac:dyDescent="0.25">
      <c r="A404" s="38" t="s">
        <v>435</v>
      </c>
      <c r="B404" s="35" t="s">
        <v>436</v>
      </c>
      <c r="C404" s="35" t="s">
        <v>101</v>
      </c>
      <c r="D404" s="37">
        <f t="shared" ref="D404:F405" si="97">D405</f>
        <v>16245.6</v>
      </c>
      <c r="E404" s="37">
        <f t="shared" si="97"/>
        <v>11918.9</v>
      </c>
      <c r="F404" s="37">
        <f t="shared" si="97"/>
        <v>12324.3</v>
      </c>
    </row>
    <row r="405" spans="1:6" s="27" customFormat="1" ht="31.5" customHeight="1" x14ac:dyDescent="0.25">
      <c r="A405" s="38" t="s">
        <v>394</v>
      </c>
      <c r="B405" s="35" t="s">
        <v>436</v>
      </c>
      <c r="C405" s="35" t="s">
        <v>395</v>
      </c>
      <c r="D405" s="37">
        <f t="shared" si="97"/>
        <v>16245.6</v>
      </c>
      <c r="E405" s="37">
        <f t="shared" si="97"/>
        <v>11918.9</v>
      </c>
      <c r="F405" s="37">
        <f t="shared" si="97"/>
        <v>12324.3</v>
      </c>
    </row>
    <row r="406" spans="1:6" s="27" customFormat="1" ht="15" x14ac:dyDescent="0.25">
      <c r="A406" s="38" t="s">
        <v>396</v>
      </c>
      <c r="B406" s="35" t="s">
        <v>436</v>
      </c>
      <c r="C406" s="35" t="s">
        <v>397</v>
      </c>
      <c r="D406" s="37">
        <f>11524.7+2641+2079.9</f>
        <v>16245.6</v>
      </c>
      <c r="E406" s="37">
        <v>11918.9</v>
      </c>
      <c r="F406" s="37">
        <v>12324.3</v>
      </c>
    </row>
    <row r="407" spans="1:6" s="27" customFormat="1" ht="25.5" x14ac:dyDescent="0.2">
      <c r="A407" s="54" t="s">
        <v>210</v>
      </c>
      <c r="B407" s="33" t="s">
        <v>211</v>
      </c>
      <c r="C407" s="33" t="s">
        <v>101</v>
      </c>
      <c r="D407" s="34">
        <f>D408+D416+D412</f>
        <v>3487.1</v>
      </c>
      <c r="E407" s="34">
        <f>E408+E416+E412</f>
        <v>5695.3</v>
      </c>
      <c r="F407" s="34">
        <f>F408+F416+F412</f>
        <v>5836.6</v>
      </c>
    </row>
    <row r="408" spans="1:6" s="27" customFormat="1" ht="39" hidden="1" x14ac:dyDescent="0.25">
      <c r="A408" s="38" t="s">
        <v>212</v>
      </c>
      <c r="B408" s="35" t="s">
        <v>213</v>
      </c>
      <c r="C408" s="35" t="s">
        <v>101</v>
      </c>
      <c r="D408" s="37">
        <f>D409</f>
        <v>0</v>
      </c>
      <c r="E408" s="37">
        <f t="shared" ref="E408:F410" si="98">E409</f>
        <v>0</v>
      </c>
      <c r="F408" s="37">
        <f t="shared" si="98"/>
        <v>0</v>
      </c>
    </row>
    <row r="409" spans="1:6" s="27" customFormat="1" ht="15" hidden="1" x14ac:dyDescent="0.25">
      <c r="A409" s="38" t="s">
        <v>179</v>
      </c>
      <c r="B409" s="35" t="s">
        <v>214</v>
      </c>
      <c r="C409" s="35" t="s">
        <v>101</v>
      </c>
      <c r="D409" s="37">
        <f>D410</f>
        <v>0</v>
      </c>
      <c r="E409" s="37">
        <f t="shared" si="98"/>
        <v>0</v>
      </c>
      <c r="F409" s="37">
        <f t="shared" si="98"/>
        <v>0</v>
      </c>
    </row>
    <row r="410" spans="1:6" s="27" customFormat="1" ht="29.25" hidden="1" customHeight="1" x14ac:dyDescent="0.25">
      <c r="A410" s="38" t="s">
        <v>120</v>
      </c>
      <c r="B410" s="35" t="s">
        <v>214</v>
      </c>
      <c r="C410" s="35" t="s">
        <v>121</v>
      </c>
      <c r="D410" s="37">
        <f>D411</f>
        <v>0</v>
      </c>
      <c r="E410" s="37">
        <f t="shared" si="98"/>
        <v>0</v>
      </c>
      <c r="F410" s="37">
        <f t="shared" si="98"/>
        <v>0</v>
      </c>
    </row>
    <row r="411" spans="1:6" s="27" customFormat="1" ht="26.25" hidden="1" x14ac:dyDescent="0.25">
      <c r="A411" s="38" t="s">
        <v>122</v>
      </c>
      <c r="B411" s="35" t="s">
        <v>214</v>
      </c>
      <c r="C411" s="35" t="s">
        <v>123</v>
      </c>
      <c r="D411" s="37"/>
      <c r="E411" s="37"/>
      <c r="F411" s="37"/>
    </row>
    <row r="412" spans="1:6" s="27" customFormat="1" ht="39" x14ac:dyDescent="0.25">
      <c r="A412" s="38" t="s">
        <v>212</v>
      </c>
      <c r="B412" s="35" t="s">
        <v>213</v>
      </c>
      <c r="C412" s="35" t="s">
        <v>101</v>
      </c>
      <c r="D412" s="37">
        <f>D413</f>
        <v>38.699999999999989</v>
      </c>
      <c r="E412" s="37">
        <f t="shared" ref="E412:F412" si="99">E413</f>
        <v>0</v>
      </c>
      <c r="F412" s="37">
        <f t="shared" si="99"/>
        <v>0</v>
      </c>
    </row>
    <row r="413" spans="1:6" s="27" customFormat="1" ht="15" x14ac:dyDescent="0.25">
      <c r="A413" s="38" t="s">
        <v>179</v>
      </c>
      <c r="B413" s="35" t="s">
        <v>214</v>
      </c>
      <c r="C413" s="35" t="s">
        <v>101</v>
      </c>
      <c r="D413" s="37">
        <f>D414</f>
        <v>38.699999999999989</v>
      </c>
      <c r="E413" s="37">
        <f t="shared" ref="E413:F413" si="100">E414</f>
        <v>0</v>
      </c>
      <c r="F413" s="37">
        <f t="shared" si="100"/>
        <v>0</v>
      </c>
    </row>
    <row r="414" spans="1:6" s="27" customFormat="1" ht="26.25" x14ac:dyDescent="0.25">
      <c r="A414" s="38" t="s">
        <v>120</v>
      </c>
      <c r="B414" s="35" t="s">
        <v>214</v>
      </c>
      <c r="C414" s="35" t="s">
        <v>121</v>
      </c>
      <c r="D414" s="37">
        <f>D415</f>
        <v>38.699999999999989</v>
      </c>
      <c r="E414" s="37">
        <f t="shared" ref="E414:F414" si="101">E415</f>
        <v>0</v>
      </c>
      <c r="F414" s="37">
        <f t="shared" si="101"/>
        <v>0</v>
      </c>
    </row>
    <row r="415" spans="1:6" s="27" customFormat="1" ht="26.25" x14ac:dyDescent="0.25">
      <c r="A415" s="38" t="s">
        <v>122</v>
      </c>
      <c r="B415" s="35" t="s">
        <v>214</v>
      </c>
      <c r="C415" s="35" t="s">
        <v>123</v>
      </c>
      <c r="D415" s="37">
        <f>360-321.3</f>
        <v>38.699999999999989</v>
      </c>
      <c r="E415" s="37">
        <v>0</v>
      </c>
      <c r="F415" s="37">
        <v>0</v>
      </c>
    </row>
    <row r="416" spans="1:6" s="27" customFormat="1" ht="15" x14ac:dyDescent="0.25">
      <c r="A416" s="38" t="s">
        <v>220</v>
      </c>
      <c r="B416" s="35" t="s">
        <v>221</v>
      </c>
      <c r="C416" s="35" t="s">
        <v>101</v>
      </c>
      <c r="D416" s="37">
        <f>D417</f>
        <v>3448.4</v>
      </c>
      <c r="E416" s="37">
        <f t="shared" ref="E416:F418" si="102">E417</f>
        <v>5695.3</v>
      </c>
      <c r="F416" s="37">
        <f t="shared" si="102"/>
        <v>5836.6</v>
      </c>
    </row>
    <row r="417" spans="1:6" s="27" customFormat="1" ht="15" x14ac:dyDescent="0.25">
      <c r="A417" s="38" t="s">
        <v>179</v>
      </c>
      <c r="B417" s="35" t="s">
        <v>222</v>
      </c>
      <c r="C417" s="35" t="s">
        <v>101</v>
      </c>
      <c r="D417" s="37">
        <f>D418+D437</f>
        <v>3448.4</v>
      </c>
      <c r="E417" s="37">
        <f t="shared" si="102"/>
        <v>5695.3</v>
      </c>
      <c r="F417" s="37">
        <f t="shared" si="102"/>
        <v>5836.6</v>
      </c>
    </row>
    <row r="418" spans="1:6" s="27" customFormat="1" ht="29.25" customHeight="1" x14ac:dyDescent="0.25">
      <c r="A418" s="38" t="s">
        <v>120</v>
      </c>
      <c r="B418" s="35" t="s">
        <v>222</v>
      </c>
      <c r="C418" s="35" t="s">
        <v>121</v>
      </c>
      <c r="D418" s="37">
        <f>D419</f>
        <v>2748.4</v>
      </c>
      <c r="E418" s="37">
        <f t="shared" si="102"/>
        <v>5695.3</v>
      </c>
      <c r="F418" s="37">
        <f t="shared" si="102"/>
        <v>5836.6</v>
      </c>
    </row>
    <row r="419" spans="1:6" s="27" customFormat="1" ht="26.25" x14ac:dyDescent="0.25">
      <c r="A419" s="38" t="s">
        <v>122</v>
      </c>
      <c r="B419" s="35" t="s">
        <v>222</v>
      </c>
      <c r="C419" s="35" t="s">
        <v>123</v>
      </c>
      <c r="D419" s="37">
        <f>430+119.9+166.6+90+124.2+396-2+2143.9-119.9-1.9-127.4-396.4-74.6</f>
        <v>2748.4</v>
      </c>
      <c r="E419" s="37">
        <f>430+119.9+166.6+4978.8</f>
        <v>5695.3</v>
      </c>
      <c r="F419" s="37">
        <f>430+119.9+166.6+5120.1</f>
        <v>5836.6</v>
      </c>
    </row>
    <row r="420" spans="1:6" s="27" customFormat="1" ht="39" hidden="1" x14ac:dyDescent="0.25">
      <c r="A420" s="38" t="s">
        <v>382</v>
      </c>
      <c r="B420" s="35" t="s">
        <v>383</v>
      </c>
      <c r="C420" s="35" t="s">
        <v>101</v>
      </c>
      <c r="D420" s="37">
        <f>D421</f>
        <v>0</v>
      </c>
      <c r="E420" s="37">
        <f t="shared" ref="E420:F422" si="103">E421</f>
        <v>0</v>
      </c>
      <c r="F420" s="37">
        <f t="shared" si="103"/>
        <v>0</v>
      </c>
    </row>
    <row r="421" spans="1:6" s="27" customFormat="1" ht="15" hidden="1" x14ac:dyDescent="0.25">
      <c r="A421" s="38" t="s">
        <v>179</v>
      </c>
      <c r="B421" s="35" t="s">
        <v>384</v>
      </c>
      <c r="C421" s="35" t="s">
        <v>101</v>
      </c>
      <c r="D421" s="37">
        <f>D422</f>
        <v>0</v>
      </c>
      <c r="E421" s="37">
        <f t="shared" si="103"/>
        <v>0</v>
      </c>
      <c r="F421" s="37">
        <f t="shared" si="103"/>
        <v>0</v>
      </c>
    </row>
    <row r="422" spans="1:6" s="27" customFormat="1" ht="39" hidden="1" x14ac:dyDescent="0.25">
      <c r="A422" s="38" t="s">
        <v>226</v>
      </c>
      <c r="B422" s="35" t="s">
        <v>384</v>
      </c>
      <c r="C422" s="35" t="s">
        <v>227</v>
      </c>
      <c r="D422" s="37">
        <f>D423</f>
        <v>0</v>
      </c>
      <c r="E422" s="37">
        <f t="shared" si="103"/>
        <v>0</v>
      </c>
      <c r="F422" s="37">
        <f t="shared" si="103"/>
        <v>0</v>
      </c>
    </row>
    <row r="423" spans="1:6" s="27" customFormat="1" ht="15" hidden="1" x14ac:dyDescent="0.25">
      <c r="A423" s="38" t="s">
        <v>228</v>
      </c>
      <c r="B423" s="35" t="s">
        <v>384</v>
      </c>
      <c r="C423" s="35" t="s">
        <v>229</v>
      </c>
      <c r="D423" s="37"/>
      <c r="E423" s="37"/>
      <c r="F423" s="37"/>
    </row>
    <row r="424" spans="1:6" s="27" customFormat="1" ht="26.25" hidden="1" x14ac:dyDescent="0.25">
      <c r="A424" s="38" t="s">
        <v>230</v>
      </c>
      <c r="B424" s="35" t="s">
        <v>231</v>
      </c>
      <c r="C424" s="35" t="s">
        <v>101</v>
      </c>
      <c r="D424" s="37">
        <f>D425</f>
        <v>0</v>
      </c>
      <c r="E424" s="37">
        <f t="shared" ref="E424:F426" si="104">E425</f>
        <v>0</v>
      </c>
      <c r="F424" s="37">
        <f t="shared" si="104"/>
        <v>0</v>
      </c>
    </row>
    <row r="425" spans="1:6" s="27" customFormat="1" ht="15" hidden="1" x14ac:dyDescent="0.25">
      <c r="A425" s="38" t="s">
        <v>179</v>
      </c>
      <c r="B425" s="35" t="s">
        <v>232</v>
      </c>
      <c r="C425" s="35" t="s">
        <v>101</v>
      </c>
      <c r="D425" s="37">
        <f>D426</f>
        <v>0</v>
      </c>
      <c r="E425" s="37">
        <f t="shared" si="104"/>
        <v>0</v>
      </c>
      <c r="F425" s="37">
        <f t="shared" si="104"/>
        <v>0</v>
      </c>
    </row>
    <row r="426" spans="1:6" s="27" customFormat="1" ht="26.25" hidden="1" x14ac:dyDescent="0.25">
      <c r="A426" s="38" t="s">
        <v>120</v>
      </c>
      <c r="B426" s="35" t="s">
        <v>232</v>
      </c>
      <c r="C426" s="35" t="s">
        <v>121</v>
      </c>
      <c r="D426" s="37">
        <f>D427</f>
        <v>0</v>
      </c>
      <c r="E426" s="37">
        <f t="shared" si="104"/>
        <v>0</v>
      </c>
      <c r="F426" s="37">
        <f t="shared" si="104"/>
        <v>0</v>
      </c>
    </row>
    <row r="427" spans="1:6" s="27" customFormat="1" ht="26.25" hidden="1" x14ac:dyDescent="0.25">
      <c r="A427" s="38" t="s">
        <v>122</v>
      </c>
      <c r="B427" s="35" t="s">
        <v>232</v>
      </c>
      <c r="C427" s="35" t="s">
        <v>123</v>
      </c>
      <c r="D427" s="37"/>
      <c r="E427" s="37"/>
      <c r="F427" s="37"/>
    </row>
    <row r="428" spans="1:6" s="27" customFormat="1" ht="38.25" hidden="1" x14ac:dyDescent="0.2">
      <c r="A428" s="54" t="s">
        <v>312</v>
      </c>
      <c r="B428" s="33" t="s">
        <v>313</v>
      </c>
      <c r="C428" s="33" t="s">
        <v>101</v>
      </c>
      <c r="D428" s="34">
        <f>D429</f>
        <v>0</v>
      </c>
      <c r="E428" s="34">
        <f t="shared" ref="E428:F431" si="105">E429</f>
        <v>0</v>
      </c>
      <c r="F428" s="34">
        <f t="shared" si="105"/>
        <v>0</v>
      </c>
    </row>
    <row r="429" spans="1:6" s="27" customFormat="1" ht="51.75" hidden="1" x14ac:dyDescent="0.25">
      <c r="A429" s="38" t="s">
        <v>314</v>
      </c>
      <c r="B429" s="35" t="s">
        <v>315</v>
      </c>
      <c r="C429" s="35" t="s">
        <v>101</v>
      </c>
      <c r="D429" s="37">
        <f>D430</f>
        <v>0</v>
      </c>
      <c r="E429" s="37">
        <f t="shared" si="105"/>
        <v>0</v>
      </c>
      <c r="F429" s="37">
        <f t="shared" si="105"/>
        <v>0</v>
      </c>
    </row>
    <row r="430" spans="1:6" s="27" customFormat="1" ht="39" hidden="1" x14ac:dyDescent="0.25">
      <c r="A430" s="38" t="s">
        <v>316</v>
      </c>
      <c r="B430" s="35" t="s">
        <v>317</v>
      </c>
      <c r="C430" s="35" t="s">
        <v>101</v>
      </c>
      <c r="D430" s="37">
        <f>D431</f>
        <v>0</v>
      </c>
      <c r="E430" s="37">
        <f t="shared" si="105"/>
        <v>0</v>
      </c>
      <c r="F430" s="37">
        <f t="shared" si="105"/>
        <v>0</v>
      </c>
    </row>
    <row r="431" spans="1:6" s="27" customFormat="1" ht="39" hidden="1" x14ac:dyDescent="0.25">
      <c r="A431" s="38" t="s">
        <v>318</v>
      </c>
      <c r="B431" s="35" t="s">
        <v>317</v>
      </c>
      <c r="C431" s="35" t="s">
        <v>125</v>
      </c>
      <c r="D431" s="37">
        <f>D432</f>
        <v>0</v>
      </c>
      <c r="E431" s="37">
        <f t="shared" si="105"/>
        <v>0</v>
      </c>
      <c r="F431" s="37">
        <f t="shared" si="105"/>
        <v>0</v>
      </c>
    </row>
    <row r="432" spans="1:6" s="27" customFormat="1" ht="15" hidden="1" x14ac:dyDescent="0.25">
      <c r="A432" s="38" t="s">
        <v>124</v>
      </c>
      <c r="B432" s="35" t="s">
        <v>317</v>
      </c>
      <c r="C432" s="35" t="s">
        <v>319</v>
      </c>
      <c r="D432" s="37"/>
      <c r="E432" s="37"/>
      <c r="F432" s="37"/>
    </row>
    <row r="433" spans="1:6" s="27" customFormat="1" ht="39" hidden="1" x14ac:dyDescent="0.25">
      <c r="A433" s="38" t="s">
        <v>320</v>
      </c>
      <c r="B433" s="35" t="s">
        <v>321</v>
      </c>
      <c r="C433" s="35" t="s">
        <v>101</v>
      </c>
      <c r="D433" s="37">
        <f>D434</f>
        <v>0</v>
      </c>
      <c r="E433" s="37">
        <f>E434</f>
        <v>0</v>
      </c>
      <c r="F433" s="37">
        <f>F434</f>
        <v>0</v>
      </c>
    </row>
    <row r="434" spans="1:6" s="27" customFormat="1" ht="39" hidden="1" x14ac:dyDescent="0.25">
      <c r="A434" s="38" t="s">
        <v>318</v>
      </c>
      <c r="B434" s="35" t="s">
        <v>321</v>
      </c>
      <c r="C434" s="35" t="s">
        <v>319</v>
      </c>
      <c r="D434" s="37"/>
      <c r="E434" s="37"/>
      <c r="F434" s="37"/>
    </row>
    <row r="435" spans="1:6" s="27" customFormat="1" ht="39" hidden="1" x14ac:dyDescent="0.25">
      <c r="A435" s="38" t="s">
        <v>322</v>
      </c>
      <c r="B435" s="35" t="s">
        <v>323</v>
      </c>
      <c r="C435" s="35" t="s">
        <v>101</v>
      </c>
      <c r="D435" s="37">
        <f>D436</f>
        <v>0</v>
      </c>
      <c r="E435" s="37">
        <f>E436</f>
        <v>0</v>
      </c>
      <c r="F435" s="37">
        <f>F436</f>
        <v>0</v>
      </c>
    </row>
    <row r="436" spans="1:6" s="27" customFormat="1" ht="39" hidden="1" x14ac:dyDescent="0.25">
      <c r="A436" s="38" t="s">
        <v>318</v>
      </c>
      <c r="B436" s="35" t="s">
        <v>323</v>
      </c>
      <c r="C436" s="35" t="s">
        <v>319</v>
      </c>
      <c r="D436" s="37"/>
      <c r="E436" s="37"/>
      <c r="F436" s="37"/>
    </row>
    <row r="437" spans="1:6" s="27" customFormat="1" ht="15" x14ac:dyDescent="0.25">
      <c r="A437" s="38" t="s">
        <v>124</v>
      </c>
      <c r="B437" s="35" t="s">
        <v>222</v>
      </c>
      <c r="C437" s="35" t="s">
        <v>125</v>
      </c>
      <c r="D437" s="37">
        <f>D438</f>
        <v>700</v>
      </c>
      <c r="E437" s="37">
        <f t="shared" ref="E437:F437" si="106">E438</f>
        <v>0</v>
      </c>
      <c r="F437" s="37">
        <f t="shared" si="106"/>
        <v>0</v>
      </c>
    </row>
    <row r="438" spans="1:6" s="27" customFormat="1" ht="42.75" customHeight="1" x14ac:dyDescent="0.25">
      <c r="A438" s="84" t="s">
        <v>601</v>
      </c>
      <c r="B438" s="35" t="s">
        <v>222</v>
      </c>
      <c r="C438" s="35" t="s">
        <v>319</v>
      </c>
      <c r="D438" s="37">
        <v>700</v>
      </c>
      <c r="E438" s="37">
        <v>0</v>
      </c>
      <c r="F438" s="37">
        <v>0</v>
      </c>
    </row>
    <row r="439" spans="1:6" s="27" customFormat="1" ht="52.5" customHeight="1" x14ac:dyDescent="0.2">
      <c r="A439" s="54" t="s">
        <v>223</v>
      </c>
      <c r="B439" s="33" t="s">
        <v>224</v>
      </c>
      <c r="C439" s="33" t="s">
        <v>101</v>
      </c>
      <c r="D439" s="34">
        <f>D440</f>
        <v>201.4</v>
      </c>
      <c r="E439" s="34">
        <f>E440</f>
        <v>398</v>
      </c>
      <c r="F439" s="34">
        <f>F440</f>
        <v>398</v>
      </c>
    </row>
    <row r="440" spans="1:6" s="27" customFormat="1" ht="15" x14ac:dyDescent="0.25">
      <c r="A440" s="38" t="s">
        <v>179</v>
      </c>
      <c r="B440" s="35" t="s">
        <v>360</v>
      </c>
      <c r="C440" s="35" t="s">
        <v>101</v>
      </c>
      <c r="D440" s="37">
        <f>D441+D443</f>
        <v>201.4</v>
      </c>
      <c r="E440" s="37">
        <f>E441+E443</f>
        <v>398</v>
      </c>
      <c r="F440" s="37">
        <f>F441+F443</f>
        <v>398</v>
      </c>
    </row>
    <row r="441" spans="1:6" s="27" customFormat="1" ht="26.25" x14ac:dyDescent="0.25">
      <c r="A441" s="38" t="s">
        <v>120</v>
      </c>
      <c r="B441" s="35" t="s">
        <v>360</v>
      </c>
      <c r="C441" s="35" t="s">
        <v>121</v>
      </c>
      <c r="D441" s="37">
        <f>D442</f>
        <v>103.4</v>
      </c>
      <c r="E441" s="37">
        <f>E442</f>
        <v>398</v>
      </c>
      <c r="F441" s="37">
        <f>F442</f>
        <v>398</v>
      </c>
    </row>
    <row r="442" spans="1:6" s="27" customFormat="1" ht="26.25" x14ac:dyDescent="0.25">
      <c r="A442" s="38" t="s">
        <v>122</v>
      </c>
      <c r="B442" s="35" t="s">
        <v>360</v>
      </c>
      <c r="C442" s="35" t="s">
        <v>123</v>
      </c>
      <c r="D442" s="37">
        <f>398-150-98-46.6</f>
        <v>103.4</v>
      </c>
      <c r="E442" s="37">
        <v>398</v>
      </c>
      <c r="F442" s="37">
        <v>398</v>
      </c>
    </row>
    <row r="443" spans="1:6" s="27" customFormat="1" ht="27.75" customHeight="1" x14ac:dyDescent="0.25">
      <c r="A443" s="38" t="s">
        <v>226</v>
      </c>
      <c r="B443" s="35" t="s">
        <v>360</v>
      </c>
      <c r="C443" s="35" t="s">
        <v>227</v>
      </c>
      <c r="D443" s="37">
        <f>D444</f>
        <v>98</v>
      </c>
      <c r="E443" s="37">
        <f>E444</f>
        <v>0</v>
      </c>
      <c r="F443" s="37">
        <f>F444</f>
        <v>0</v>
      </c>
    </row>
    <row r="444" spans="1:6" s="27" customFormat="1" ht="19.5" customHeight="1" x14ac:dyDescent="0.25">
      <c r="A444" s="38" t="s">
        <v>228</v>
      </c>
      <c r="B444" s="35" t="s">
        <v>360</v>
      </c>
      <c r="C444" s="35" t="s">
        <v>229</v>
      </c>
      <c r="D444" s="37">
        <v>98</v>
      </c>
      <c r="E444" s="37">
        <v>0</v>
      </c>
      <c r="F444" s="37">
        <v>0</v>
      </c>
    </row>
    <row r="445" spans="1:6" s="27" customFormat="1" ht="27.75" customHeight="1" x14ac:dyDescent="0.2">
      <c r="A445" s="54" t="s">
        <v>339</v>
      </c>
      <c r="B445" s="33" t="s">
        <v>340</v>
      </c>
      <c r="C445" s="33" t="s">
        <v>101</v>
      </c>
      <c r="D445" s="34">
        <f>D446+D452+D455</f>
        <v>425.09999999999997</v>
      </c>
      <c r="E445" s="34">
        <f>E446+E452+E455</f>
        <v>685.4</v>
      </c>
      <c r="F445" s="34">
        <f>F446+F452+F455</f>
        <v>685.4</v>
      </c>
    </row>
    <row r="446" spans="1:6" s="27" customFormat="1" ht="18.75" customHeight="1" x14ac:dyDescent="0.25">
      <c r="A446" s="38" t="s">
        <v>483</v>
      </c>
      <c r="B446" s="35" t="s">
        <v>484</v>
      </c>
      <c r="C446" s="35" t="s">
        <v>101</v>
      </c>
      <c r="D446" s="37">
        <f t="shared" ref="D446:F447" si="107">D447</f>
        <v>172.5</v>
      </c>
      <c r="E446" s="37">
        <f t="shared" si="107"/>
        <v>402</v>
      </c>
      <c r="F446" s="37">
        <f t="shared" si="107"/>
        <v>402</v>
      </c>
    </row>
    <row r="447" spans="1:6" s="27" customFormat="1" ht="18" customHeight="1" x14ac:dyDescent="0.25">
      <c r="A447" s="38" t="s">
        <v>485</v>
      </c>
      <c r="B447" s="35" t="s">
        <v>484</v>
      </c>
      <c r="C447" s="35" t="s">
        <v>486</v>
      </c>
      <c r="D447" s="37">
        <f t="shared" si="107"/>
        <v>172.5</v>
      </c>
      <c r="E447" s="37">
        <f t="shared" si="107"/>
        <v>402</v>
      </c>
      <c r="F447" s="37">
        <f t="shared" si="107"/>
        <v>402</v>
      </c>
    </row>
    <row r="448" spans="1:6" s="27" customFormat="1" ht="21" customHeight="1" x14ac:dyDescent="0.25">
      <c r="A448" s="38" t="s">
        <v>487</v>
      </c>
      <c r="B448" s="35" t="s">
        <v>484</v>
      </c>
      <c r="C448" s="35" t="s">
        <v>488</v>
      </c>
      <c r="D448" s="37">
        <f>402-229.5</f>
        <v>172.5</v>
      </c>
      <c r="E448" s="37">
        <v>402</v>
      </c>
      <c r="F448" s="37">
        <v>402</v>
      </c>
    </row>
    <row r="449" spans="1:6" s="27" customFormat="1" ht="15.75" hidden="1" customHeight="1" x14ac:dyDescent="0.25">
      <c r="A449" s="38" t="s">
        <v>341</v>
      </c>
      <c r="B449" s="35" t="s">
        <v>342</v>
      </c>
      <c r="C449" s="35" t="s">
        <v>101</v>
      </c>
      <c r="D449" s="37">
        <f t="shared" ref="D449:F450" si="108">D450</f>
        <v>0</v>
      </c>
      <c r="E449" s="37">
        <f t="shared" si="108"/>
        <v>0</v>
      </c>
      <c r="F449" s="37">
        <f t="shared" si="108"/>
        <v>0</v>
      </c>
    </row>
    <row r="450" spans="1:6" s="27" customFormat="1" ht="15" hidden="1" x14ac:dyDescent="0.25">
      <c r="A450" s="38" t="s">
        <v>124</v>
      </c>
      <c r="B450" s="35" t="s">
        <v>342</v>
      </c>
      <c r="C450" s="35" t="s">
        <v>125</v>
      </c>
      <c r="D450" s="37">
        <f t="shared" si="108"/>
        <v>0</v>
      </c>
      <c r="E450" s="37">
        <f t="shared" si="108"/>
        <v>0</v>
      </c>
      <c r="F450" s="37">
        <f t="shared" si="108"/>
        <v>0</v>
      </c>
    </row>
    <row r="451" spans="1:6" s="27" customFormat="1" ht="30" hidden="1" customHeight="1" x14ac:dyDescent="0.25">
      <c r="A451" s="38" t="s">
        <v>318</v>
      </c>
      <c r="B451" s="35" t="s">
        <v>342</v>
      </c>
      <c r="C451" s="35" t="s">
        <v>319</v>
      </c>
      <c r="D451" s="37"/>
      <c r="E451" s="37"/>
      <c r="F451" s="37"/>
    </row>
    <row r="452" spans="1:6" s="27" customFormat="1" ht="56.25" customHeight="1" x14ac:dyDescent="0.25">
      <c r="A452" s="38" t="s">
        <v>493</v>
      </c>
      <c r="B452" s="35" t="s">
        <v>494</v>
      </c>
      <c r="C452" s="35" t="s">
        <v>101</v>
      </c>
      <c r="D452" s="37">
        <f t="shared" ref="D452:F453" si="109">D453</f>
        <v>252.59999999999997</v>
      </c>
      <c r="E452" s="37">
        <f t="shared" si="109"/>
        <v>283.39999999999998</v>
      </c>
      <c r="F452" s="37">
        <f t="shared" si="109"/>
        <v>283.39999999999998</v>
      </c>
    </row>
    <row r="453" spans="1:6" s="27" customFormat="1" ht="15.75" customHeight="1" x14ac:dyDescent="0.25">
      <c r="A453" s="38" t="s">
        <v>495</v>
      </c>
      <c r="B453" s="35" t="s">
        <v>494</v>
      </c>
      <c r="C453" s="35" t="s">
        <v>486</v>
      </c>
      <c r="D453" s="37">
        <f t="shared" si="109"/>
        <v>252.59999999999997</v>
      </c>
      <c r="E453" s="37">
        <f t="shared" si="109"/>
        <v>283.39999999999998</v>
      </c>
      <c r="F453" s="37">
        <f t="shared" si="109"/>
        <v>283.39999999999998</v>
      </c>
    </row>
    <row r="454" spans="1:6" s="27" customFormat="1" ht="18.75" customHeight="1" x14ac:dyDescent="0.25">
      <c r="A454" s="38" t="s">
        <v>487</v>
      </c>
      <c r="B454" s="35" t="s">
        <v>494</v>
      </c>
      <c r="C454" s="35" t="s">
        <v>488</v>
      </c>
      <c r="D454" s="37">
        <f>273.4-20.8</f>
        <v>252.59999999999997</v>
      </c>
      <c r="E454" s="37">
        <v>283.39999999999998</v>
      </c>
      <c r="F454" s="37">
        <v>283.39999999999998</v>
      </c>
    </row>
    <row r="455" spans="1:6" s="27" customFormat="1" ht="25.5" hidden="1" customHeight="1" x14ac:dyDescent="0.25">
      <c r="A455" s="38" t="s">
        <v>341</v>
      </c>
      <c r="B455" s="35" t="s">
        <v>342</v>
      </c>
      <c r="C455" s="35" t="s">
        <v>101</v>
      </c>
      <c r="D455" s="37">
        <f t="shared" ref="D455:F456" si="110">D456</f>
        <v>0</v>
      </c>
      <c r="E455" s="37">
        <f t="shared" si="110"/>
        <v>0</v>
      </c>
      <c r="F455" s="37">
        <f t="shared" si="110"/>
        <v>0</v>
      </c>
    </row>
    <row r="456" spans="1:6" s="27" customFormat="1" ht="41.25" hidden="1" customHeight="1" x14ac:dyDescent="0.25">
      <c r="A456" s="38" t="s">
        <v>318</v>
      </c>
      <c r="B456" s="35" t="s">
        <v>342</v>
      </c>
      <c r="C456" s="35" t="s">
        <v>125</v>
      </c>
      <c r="D456" s="37">
        <f t="shared" si="110"/>
        <v>0</v>
      </c>
      <c r="E456" s="37">
        <f t="shared" si="110"/>
        <v>0</v>
      </c>
      <c r="F456" s="37">
        <f t="shared" si="110"/>
        <v>0</v>
      </c>
    </row>
    <row r="457" spans="1:6" s="27" customFormat="1" ht="18.75" hidden="1" customHeight="1" x14ac:dyDescent="0.25">
      <c r="A457" s="38" t="s">
        <v>124</v>
      </c>
      <c r="B457" s="35" t="s">
        <v>342</v>
      </c>
      <c r="C457" s="35" t="s">
        <v>319</v>
      </c>
      <c r="D457" s="37"/>
      <c r="E457" s="37"/>
      <c r="F457" s="37"/>
    </row>
    <row r="458" spans="1:6" s="27" customFormat="1" ht="30" customHeight="1" x14ac:dyDescent="0.2">
      <c r="A458" s="54" t="s">
        <v>104</v>
      </c>
      <c r="B458" s="33" t="s">
        <v>105</v>
      </c>
      <c r="C458" s="33" t="s">
        <v>101</v>
      </c>
      <c r="D458" s="34">
        <f>D459</f>
        <v>14643.800000000001</v>
      </c>
      <c r="E458" s="34">
        <f>E459</f>
        <v>15076.899999999998</v>
      </c>
      <c r="F458" s="34">
        <f>F459</f>
        <v>15592.1</v>
      </c>
    </row>
    <row r="459" spans="1:6" s="27" customFormat="1" ht="31.5" customHeight="1" x14ac:dyDescent="0.25">
      <c r="A459" s="38" t="s">
        <v>106</v>
      </c>
      <c r="B459" s="35" t="s">
        <v>107</v>
      </c>
      <c r="C459" s="35" t="s">
        <v>101</v>
      </c>
      <c r="D459" s="37">
        <f>D460+D466+D473+D476+D485+D490+D495+D502+D507+D512+D520+D529+D534+D537+D517+D479</f>
        <v>14643.800000000001</v>
      </c>
      <c r="E459" s="37">
        <f>E460+E466+E473+E476+E485+E490+E495+E502+E507+E512+E520+E529+E534+E537+E517+E479</f>
        <v>15076.899999999998</v>
      </c>
      <c r="F459" s="37">
        <f>F460+F466+F473+F476+F485+F490+F495+F502+F507+F512+F520+F529+F534+F537+F517+F479</f>
        <v>15592.1</v>
      </c>
    </row>
    <row r="460" spans="1:6" s="27" customFormat="1" ht="34.5" customHeight="1" x14ac:dyDescent="0.25">
      <c r="A460" s="38" t="s">
        <v>108</v>
      </c>
      <c r="B460" s="35" t="s">
        <v>109</v>
      </c>
      <c r="C460" s="35" t="s">
        <v>101</v>
      </c>
      <c r="D460" s="37">
        <f t="shared" ref="D460:F461" si="111">D461</f>
        <v>1507</v>
      </c>
      <c r="E460" s="37">
        <f t="shared" si="111"/>
        <v>1564.3</v>
      </c>
      <c r="F460" s="37">
        <f t="shared" si="111"/>
        <v>1623.8</v>
      </c>
    </row>
    <row r="461" spans="1:6" s="27" customFormat="1" ht="64.5" customHeight="1" x14ac:dyDescent="0.25">
      <c r="A461" s="38" t="s">
        <v>110</v>
      </c>
      <c r="B461" s="35" t="s">
        <v>109</v>
      </c>
      <c r="C461" s="35" t="s">
        <v>111</v>
      </c>
      <c r="D461" s="37">
        <f t="shared" si="111"/>
        <v>1507</v>
      </c>
      <c r="E461" s="37">
        <f t="shared" si="111"/>
        <v>1564.3</v>
      </c>
      <c r="F461" s="37">
        <f t="shared" si="111"/>
        <v>1623.8</v>
      </c>
    </row>
    <row r="462" spans="1:6" s="27" customFormat="1" ht="27.75" customHeight="1" x14ac:dyDescent="0.25">
      <c r="A462" s="38" t="s">
        <v>112</v>
      </c>
      <c r="B462" s="35" t="s">
        <v>109</v>
      </c>
      <c r="C462" s="35" t="s">
        <v>113</v>
      </c>
      <c r="D462" s="37">
        <v>1507</v>
      </c>
      <c r="E462" s="37">
        <v>1564.3</v>
      </c>
      <c r="F462" s="37">
        <v>1623.8</v>
      </c>
    </row>
    <row r="463" spans="1:6" s="27" customFormat="1" ht="17.25" hidden="1" customHeight="1" x14ac:dyDescent="0.25">
      <c r="A463" s="38" t="s">
        <v>116</v>
      </c>
      <c r="B463" s="35" t="s">
        <v>117</v>
      </c>
      <c r="C463" s="35" t="s">
        <v>101</v>
      </c>
      <c r="D463" s="37">
        <f t="shared" ref="D463:F464" si="112">D464</f>
        <v>0</v>
      </c>
      <c r="E463" s="37">
        <f t="shared" si="112"/>
        <v>0</v>
      </c>
      <c r="F463" s="37">
        <f t="shared" si="112"/>
        <v>0</v>
      </c>
    </row>
    <row r="464" spans="1:6" s="27" customFormat="1" ht="39.75" hidden="1" customHeight="1" x14ac:dyDescent="0.25">
      <c r="A464" s="38" t="s">
        <v>110</v>
      </c>
      <c r="B464" s="35" t="s">
        <v>117</v>
      </c>
      <c r="C464" s="35" t="s">
        <v>111</v>
      </c>
      <c r="D464" s="37">
        <f t="shared" si="112"/>
        <v>0</v>
      </c>
      <c r="E464" s="37">
        <f t="shared" si="112"/>
        <v>0</v>
      </c>
      <c r="F464" s="37">
        <f t="shared" si="112"/>
        <v>0</v>
      </c>
    </row>
    <row r="465" spans="1:6" s="27" customFormat="1" ht="16.5" hidden="1" customHeight="1" x14ac:dyDescent="0.25">
      <c r="A465" s="38" t="s">
        <v>112</v>
      </c>
      <c r="B465" s="35" t="s">
        <v>117</v>
      </c>
      <c r="C465" s="35" t="s">
        <v>113</v>
      </c>
      <c r="D465" s="37"/>
      <c r="E465" s="37"/>
      <c r="F465" s="37"/>
    </row>
    <row r="466" spans="1:6" s="27" customFormat="1" ht="21.75" customHeight="1" x14ac:dyDescent="0.25">
      <c r="A466" s="38" t="s">
        <v>118</v>
      </c>
      <c r="B466" s="35" t="s">
        <v>119</v>
      </c>
      <c r="C466" s="35" t="s">
        <v>101</v>
      </c>
      <c r="D466" s="37">
        <f>D467+D469+D471</f>
        <v>10450.4</v>
      </c>
      <c r="E466" s="37">
        <f>E467+E469+E471</f>
        <v>10820</v>
      </c>
      <c r="F466" s="37">
        <f>F467+F469+F471</f>
        <v>11207.400000000001</v>
      </c>
    </row>
    <row r="467" spans="1:6" s="27" customFormat="1" ht="65.25" customHeight="1" x14ac:dyDescent="0.25">
      <c r="A467" s="38" t="s">
        <v>110</v>
      </c>
      <c r="B467" s="35" t="s">
        <v>119</v>
      </c>
      <c r="C467" s="35" t="s">
        <v>111</v>
      </c>
      <c r="D467" s="37">
        <f>D468</f>
        <v>10407.1</v>
      </c>
      <c r="E467" s="37">
        <f>E468</f>
        <v>10773.3</v>
      </c>
      <c r="F467" s="37">
        <f>F468</f>
        <v>11160.7</v>
      </c>
    </row>
    <row r="468" spans="1:6" s="27" customFormat="1" ht="27" customHeight="1" x14ac:dyDescent="0.25">
      <c r="A468" s="38" t="s">
        <v>112</v>
      </c>
      <c r="B468" s="35" t="s">
        <v>119</v>
      </c>
      <c r="C468" s="35" t="s">
        <v>113</v>
      </c>
      <c r="D468" s="37">
        <f>8028+2379.1</f>
        <v>10407.1</v>
      </c>
      <c r="E468" s="37">
        <f>8305.6+2467.7</f>
        <v>10773.3</v>
      </c>
      <c r="F468" s="37">
        <f>8601+2559.7</f>
        <v>11160.7</v>
      </c>
    </row>
    <row r="469" spans="1:6" s="27" customFormat="1" ht="30" customHeight="1" x14ac:dyDescent="0.25">
      <c r="A469" s="38" t="s">
        <v>120</v>
      </c>
      <c r="B469" s="35" t="s">
        <v>119</v>
      </c>
      <c r="C469" s="35" t="s">
        <v>121</v>
      </c>
      <c r="D469" s="37">
        <f>D470</f>
        <v>38.5</v>
      </c>
      <c r="E469" s="37">
        <f>E470</f>
        <v>38.5</v>
      </c>
      <c r="F469" s="37">
        <f>F470</f>
        <v>38.5</v>
      </c>
    </row>
    <row r="470" spans="1:6" s="27" customFormat="1" ht="30" customHeight="1" x14ac:dyDescent="0.25">
      <c r="A470" s="38" t="s">
        <v>122</v>
      </c>
      <c r="B470" s="35" t="s">
        <v>119</v>
      </c>
      <c r="C470" s="35" t="s">
        <v>123</v>
      </c>
      <c r="D470" s="37">
        <v>38.5</v>
      </c>
      <c r="E470" s="37">
        <v>38.5</v>
      </c>
      <c r="F470" s="37">
        <v>38.5</v>
      </c>
    </row>
    <row r="471" spans="1:6" s="27" customFormat="1" ht="17.25" customHeight="1" x14ac:dyDescent="0.25">
      <c r="A471" s="38" t="s">
        <v>124</v>
      </c>
      <c r="B471" s="35" t="s">
        <v>119</v>
      </c>
      <c r="C471" s="35" t="s">
        <v>125</v>
      </c>
      <c r="D471" s="37">
        <f>D472</f>
        <v>4.7999999999999989</v>
      </c>
      <c r="E471" s="37">
        <f>E472</f>
        <v>8.1999999999999993</v>
      </c>
      <c r="F471" s="37">
        <f>F472</f>
        <v>8.1999999999999993</v>
      </c>
    </row>
    <row r="472" spans="1:6" s="27" customFormat="1" ht="21" customHeight="1" x14ac:dyDescent="0.25">
      <c r="A472" s="57" t="s">
        <v>126</v>
      </c>
      <c r="B472" s="35" t="s">
        <v>119</v>
      </c>
      <c r="C472" s="35" t="s">
        <v>127</v>
      </c>
      <c r="D472" s="37">
        <f>6.2+2-3.4</f>
        <v>4.7999999999999989</v>
      </c>
      <c r="E472" s="37">
        <f>6.2+2</f>
        <v>8.1999999999999993</v>
      </c>
      <c r="F472" s="37">
        <f>6.2+2</f>
        <v>8.1999999999999993</v>
      </c>
    </row>
    <row r="473" spans="1:6" s="27" customFormat="1" ht="32.25" customHeight="1" x14ac:dyDescent="0.25">
      <c r="A473" s="38" t="s">
        <v>155</v>
      </c>
      <c r="B473" s="35" t="s">
        <v>156</v>
      </c>
      <c r="C473" s="35" t="s">
        <v>101</v>
      </c>
      <c r="D473" s="37">
        <f t="shared" ref="D473:F474" si="113">D474</f>
        <v>577.70000000000005</v>
      </c>
      <c r="E473" s="37">
        <f t="shared" si="113"/>
        <v>578.79999999999995</v>
      </c>
      <c r="F473" s="37">
        <f t="shared" si="113"/>
        <v>580</v>
      </c>
    </row>
    <row r="474" spans="1:6" s="27" customFormat="1" ht="73.5" customHeight="1" x14ac:dyDescent="0.25">
      <c r="A474" s="38" t="s">
        <v>110</v>
      </c>
      <c r="B474" s="35" t="s">
        <v>156</v>
      </c>
      <c r="C474" s="35" t="s">
        <v>111</v>
      </c>
      <c r="D474" s="37">
        <f t="shared" si="113"/>
        <v>577.70000000000005</v>
      </c>
      <c r="E474" s="37">
        <f t="shared" si="113"/>
        <v>578.79999999999995</v>
      </c>
      <c r="F474" s="37">
        <f t="shared" si="113"/>
        <v>580</v>
      </c>
    </row>
    <row r="475" spans="1:6" s="27" customFormat="1" ht="30.75" customHeight="1" x14ac:dyDescent="0.25">
      <c r="A475" s="38" t="s">
        <v>112</v>
      </c>
      <c r="B475" s="35" t="s">
        <v>156</v>
      </c>
      <c r="C475" s="35" t="s">
        <v>113</v>
      </c>
      <c r="D475" s="37">
        <v>577.70000000000005</v>
      </c>
      <c r="E475" s="37">
        <v>578.79999999999995</v>
      </c>
      <c r="F475" s="37">
        <v>580</v>
      </c>
    </row>
    <row r="476" spans="1:6" s="27" customFormat="1" ht="28.5" customHeight="1" x14ac:dyDescent="0.25">
      <c r="A476" s="38" t="s">
        <v>244</v>
      </c>
      <c r="B476" s="35" t="s">
        <v>245</v>
      </c>
      <c r="C476" s="35" t="s">
        <v>101</v>
      </c>
      <c r="D476" s="37">
        <f t="shared" ref="D476:F477" si="114">D477</f>
        <v>73.5</v>
      </c>
      <c r="E476" s="37">
        <f t="shared" si="114"/>
        <v>67.8</v>
      </c>
      <c r="F476" s="37">
        <f t="shared" si="114"/>
        <v>70.3</v>
      </c>
    </row>
    <row r="477" spans="1:6" s="27" customFormat="1" ht="69.75" customHeight="1" x14ac:dyDescent="0.25">
      <c r="A477" s="38" t="s">
        <v>110</v>
      </c>
      <c r="B477" s="35" t="s">
        <v>245</v>
      </c>
      <c r="C477" s="35" t="s">
        <v>111</v>
      </c>
      <c r="D477" s="37">
        <f t="shared" si="114"/>
        <v>73.5</v>
      </c>
      <c r="E477" s="37">
        <f t="shared" si="114"/>
        <v>67.8</v>
      </c>
      <c r="F477" s="37">
        <f t="shared" si="114"/>
        <v>70.3</v>
      </c>
    </row>
    <row r="478" spans="1:6" s="27" customFormat="1" ht="30.75" customHeight="1" x14ac:dyDescent="0.25">
      <c r="A478" s="38" t="s">
        <v>112</v>
      </c>
      <c r="B478" s="35" t="s">
        <v>245</v>
      </c>
      <c r="C478" s="35" t="s">
        <v>113</v>
      </c>
      <c r="D478" s="37">
        <f>67.1+6.4</f>
        <v>73.5</v>
      </c>
      <c r="E478" s="37">
        <v>67.8</v>
      </c>
      <c r="F478" s="37">
        <v>70.3</v>
      </c>
    </row>
    <row r="479" spans="1:6" s="27" customFormat="1" ht="42.75" customHeight="1" x14ac:dyDescent="0.25">
      <c r="A479" s="38" t="s">
        <v>147</v>
      </c>
      <c r="B479" s="35" t="s">
        <v>152</v>
      </c>
      <c r="C479" s="35" t="s">
        <v>101</v>
      </c>
      <c r="D479" s="37">
        <f t="shared" ref="D479:F480" si="115">D480</f>
        <v>0.3</v>
      </c>
      <c r="E479" s="37">
        <f t="shared" si="115"/>
        <v>0</v>
      </c>
      <c r="F479" s="37">
        <f t="shared" si="115"/>
        <v>0</v>
      </c>
    </row>
    <row r="480" spans="1:6" s="27" customFormat="1" ht="26.25" customHeight="1" x14ac:dyDescent="0.25">
      <c r="A480" s="38" t="s">
        <v>120</v>
      </c>
      <c r="B480" s="35" t="s">
        <v>152</v>
      </c>
      <c r="C480" s="35" t="s">
        <v>121</v>
      </c>
      <c r="D480" s="37">
        <f t="shared" si="115"/>
        <v>0.3</v>
      </c>
      <c r="E480" s="37">
        <f t="shared" si="115"/>
        <v>0</v>
      </c>
      <c r="F480" s="37">
        <f t="shared" si="115"/>
        <v>0</v>
      </c>
    </row>
    <row r="481" spans="1:6" s="27" customFormat="1" ht="30.75" customHeight="1" x14ac:dyDescent="0.25">
      <c r="A481" s="38" t="s">
        <v>122</v>
      </c>
      <c r="B481" s="35" t="s">
        <v>152</v>
      </c>
      <c r="C481" s="35" t="s">
        <v>123</v>
      </c>
      <c r="D481" s="37">
        <v>0.3</v>
      </c>
      <c r="E481" s="37">
        <v>0</v>
      </c>
      <c r="F481" s="37">
        <v>0</v>
      </c>
    </row>
    <row r="482" spans="1:6" s="27" customFormat="1" ht="37.5" hidden="1" customHeight="1" x14ac:dyDescent="0.25">
      <c r="A482" s="38" t="s">
        <v>275</v>
      </c>
      <c r="B482" s="35" t="s">
        <v>276</v>
      </c>
      <c r="C482" s="35" t="s">
        <v>101</v>
      </c>
      <c r="D482" s="37">
        <f t="shared" ref="D482:F483" si="116">D483</f>
        <v>0</v>
      </c>
      <c r="E482" s="37">
        <f t="shared" si="116"/>
        <v>0</v>
      </c>
      <c r="F482" s="37">
        <f t="shared" si="116"/>
        <v>0</v>
      </c>
    </row>
    <row r="483" spans="1:6" s="27" customFormat="1" ht="31.5" hidden="1" customHeight="1" x14ac:dyDescent="0.25">
      <c r="A483" s="38" t="s">
        <v>120</v>
      </c>
      <c r="B483" s="35" t="s">
        <v>276</v>
      </c>
      <c r="C483" s="35" t="s">
        <v>121</v>
      </c>
      <c r="D483" s="37">
        <f t="shared" si="116"/>
        <v>0</v>
      </c>
      <c r="E483" s="37">
        <f t="shared" si="116"/>
        <v>0</v>
      </c>
      <c r="F483" s="37">
        <f t="shared" si="116"/>
        <v>0</v>
      </c>
    </row>
    <row r="484" spans="1:6" s="27" customFormat="1" ht="32.25" hidden="1" customHeight="1" x14ac:dyDescent="0.25">
      <c r="A484" s="38" t="s">
        <v>122</v>
      </c>
      <c r="B484" s="35" t="s">
        <v>276</v>
      </c>
      <c r="C484" s="35" t="s">
        <v>123</v>
      </c>
      <c r="D484" s="37"/>
      <c r="E484" s="37"/>
      <c r="F484" s="37"/>
    </row>
    <row r="485" spans="1:6" ht="30.75" customHeight="1" x14ac:dyDescent="0.25">
      <c r="A485" s="38" t="s">
        <v>128</v>
      </c>
      <c r="B485" s="35" t="s">
        <v>129</v>
      </c>
      <c r="C485" s="35" t="s">
        <v>101</v>
      </c>
      <c r="D485" s="37">
        <f>D486+D488</f>
        <v>201.8</v>
      </c>
      <c r="E485" s="37">
        <f>E486+E488</f>
        <v>201.79999999999998</v>
      </c>
      <c r="F485" s="37">
        <f>F486+F488</f>
        <v>208.4</v>
      </c>
    </row>
    <row r="486" spans="1:6" ht="68.25" customHeight="1" x14ac:dyDescent="0.25">
      <c r="A486" s="38" t="s">
        <v>110</v>
      </c>
      <c r="B486" s="35" t="s">
        <v>129</v>
      </c>
      <c r="C486" s="35" t="s">
        <v>111</v>
      </c>
      <c r="D486" s="37">
        <f>D487</f>
        <v>201.20000000000002</v>
      </c>
      <c r="E486" s="37">
        <f>E487</f>
        <v>201.2</v>
      </c>
      <c r="F486" s="37">
        <f>F487</f>
        <v>207.8</v>
      </c>
    </row>
    <row r="487" spans="1:6" ht="30.75" customHeight="1" x14ac:dyDescent="0.25">
      <c r="A487" s="38" t="s">
        <v>112</v>
      </c>
      <c r="B487" s="35" t="s">
        <v>129</v>
      </c>
      <c r="C487" s="35" t="s">
        <v>113</v>
      </c>
      <c r="D487" s="37">
        <f>194.9+6.3</f>
        <v>201.20000000000002</v>
      </c>
      <c r="E487" s="37">
        <v>201.2</v>
      </c>
      <c r="F487" s="37">
        <v>207.8</v>
      </c>
    </row>
    <row r="488" spans="1:6" ht="33.75" customHeight="1" x14ac:dyDescent="0.25">
      <c r="A488" s="38" t="s">
        <v>120</v>
      </c>
      <c r="B488" s="35" t="s">
        <v>129</v>
      </c>
      <c r="C488" s="35" t="s">
        <v>121</v>
      </c>
      <c r="D488" s="37">
        <f>D489</f>
        <v>0.60000000000000009</v>
      </c>
      <c r="E488" s="37">
        <f>E489</f>
        <v>0.60000000000000009</v>
      </c>
      <c r="F488" s="37">
        <f>F489</f>
        <v>0.60000000000000009</v>
      </c>
    </row>
    <row r="489" spans="1:6" ht="26.25" x14ac:dyDescent="0.25">
      <c r="A489" s="38" t="s">
        <v>122</v>
      </c>
      <c r="B489" s="35" t="s">
        <v>129</v>
      </c>
      <c r="C489" s="35" t="s">
        <v>123</v>
      </c>
      <c r="D489" s="37">
        <f>1.6-1</f>
        <v>0.60000000000000009</v>
      </c>
      <c r="E489" s="37">
        <f>1.6-1</f>
        <v>0.60000000000000009</v>
      </c>
      <c r="F489" s="37">
        <f>1.6-1</f>
        <v>0.60000000000000009</v>
      </c>
    </row>
    <row r="490" spans="1:6" ht="44.25" customHeight="1" x14ac:dyDescent="0.25">
      <c r="A490" s="38" t="s">
        <v>575</v>
      </c>
      <c r="B490" s="35" t="s">
        <v>131</v>
      </c>
      <c r="C490" s="35" t="s">
        <v>101</v>
      </c>
      <c r="D490" s="37">
        <f>D491+D493</f>
        <v>203.9</v>
      </c>
      <c r="E490" s="37">
        <f>E491+E493</f>
        <v>203.79999999999998</v>
      </c>
      <c r="F490" s="37">
        <f>F491+F493</f>
        <v>210.39999999999998</v>
      </c>
    </row>
    <row r="491" spans="1:6" ht="71.25" customHeight="1" x14ac:dyDescent="0.25">
      <c r="A491" s="38" t="s">
        <v>110</v>
      </c>
      <c r="B491" s="35" t="s">
        <v>131</v>
      </c>
      <c r="C491" s="35" t="s">
        <v>111</v>
      </c>
      <c r="D491" s="37">
        <f>D492</f>
        <v>190.70000000000002</v>
      </c>
      <c r="E491" s="37">
        <f>E492</f>
        <v>190.6</v>
      </c>
      <c r="F491" s="37">
        <f>F492</f>
        <v>197.2</v>
      </c>
    </row>
    <row r="492" spans="1:6" ht="30" customHeight="1" x14ac:dyDescent="0.25">
      <c r="A492" s="38" t="s">
        <v>112</v>
      </c>
      <c r="B492" s="35" t="s">
        <v>131</v>
      </c>
      <c r="C492" s="35" t="s">
        <v>113</v>
      </c>
      <c r="D492" s="37">
        <f>184.4+6.3</f>
        <v>190.70000000000002</v>
      </c>
      <c r="E492" s="37">
        <v>190.6</v>
      </c>
      <c r="F492" s="37">
        <v>197.2</v>
      </c>
    </row>
    <row r="493" spans="1:6" ht="30.75" customHeight="1" x14ac:dyDescent="0.25">
      <c r="A493" s="38" t="s">
        <v>120</v>
      </c>
      <c r="B493" s="35" t="s">
        <v>131</v>
      </c>
      <c r="C493" s="35" t="s">
        <v>121</v>
      </c>
      <c r="D493" s="37">
        <f>D494</f>
        <v>13.200000000000001</v>
      </c>
      <c r="E493" s="37">
        <f>E494</f>
        <v>13.200000000000001</v>
      </c>
      <c r="F493" s="37">
        <f>F494</f>
        <v>13.200000000000001</v>
      </c>
    </row>
    <row r="494" spans="1:6" ht="26.25" x14ac:dyDescent="0.25">
      <c r="A494" s="38" t="s">
        <v>122</v>
      </c>
      <c r="B494" s="35" t="s">
        <v>131</v>
      </c>
      <c r="C494" s="35" t="s">
        <v>123</v>
      </c>
      <c r="D494" s="37">
        <f>19.3-6.1</f>
        <v>13.200000000000001</v>
      </c>
      <c r="E494" s="37">
        <f>19.3-6.1</f>
        <v>13.200000000000001</v>
      </c>
      <c r="F494" s="37">
        <f>19.3-6.1</f>
        <v>13.200000000000001</v>
      </c>
    </row>
    <row r="495" spans="1:6" ht="42" customHeight="1" x14ac:dyDescent="0.25">
      <c r="A495" s="38" t="s">
        <v>132</v>
      </c>
      <c r="B495" s="35" t="s">
        <v>133</v>
      </c>
      <c r="C495" s="35" t="s">
        <v>101</v>
      </c>
      <c r="D495" s="37">
        <f>D496+D500</f>
        <v>210.70000000000002</v>
      </c>
      <c r="E495" s="37">
        <f>E496+E500</f>
        <v>210.6</v>
      </c>
      <c r="F495" s="37">
        <f>F496+F500</f>
        <v>217.2</v>
      </c>
    </row>
    <row r="496" spans="1:6" ht="67.5" customHeight="1" x14ac:dyDescent="0.25">
      <c r="A496" s="38" t="s">
        <v>110</v>
      </c>
      <c r="B496" s="35" t="s">
        <v>133</v>
      </c>
      <c r="C496" s="35" t="s">
        <v>111</v>
      </c>
      <c r="D496" s="37">
        <f>D497</f>
        <v>210.70000000000002</v>
      </c>
      <c r="E496" s="37">
        <f>E497</f>
        <v>210.6</v>
      </c>
      <c r="F496" s="37">
        <f>F497</f>
        <v>217.2</v>
      </c>
    </row>
    <row r="497" spans="1:6" ht="29.25" customHeight="1" x14ac:dyDescent="0.25">
      <c r="A497" s="38" t="s">
        <v>112</v>
      </c>
      <c r="B497" s="35" t="s">
        <v>133</v>
      </c>
      <c r="C497" s="35" t="s">
        <v>113</v>
      </c>
      <c r="D497" s="37">
        <f>204.4+6.3</f>
        <v>210.70000000000002</v>
      </c>
      <c r="E497" s="37">
        <v>210.6</v>
      </c>
      <c r="F497" s="37">
        <v>217.2</v>
      </c>
    </row>
    <row r="498" spans="1:6" ht="30.75" hidden="1" customHeight="1" x14ac:dyDescent="0.25">
      <c r="A498" s="38" t="s">
        <v>120</v>
      </c>
      <c r="B498" s="35" t="s">
        <v>133</v>
      </c>
      <c r="C498" s="35" t="s">
        <v>121</v>
      </c>
      <c r="D498" s="37">
        <f>D499</f>
        <v>0</v>
      </c>
      <c r="E498" s="37">
        <f>E499</f>
        <v>0</v>
      </c>
      <c r="F498" s="37">
        <f>F499</f>
        <v>0</v>
      </c>
    </row>
    <row r="499" spans="1:6" ht="26.25" hidden="1" x14ac:dyDescent="0.25">
      <c r="A499" s="38" t="s">
        <v>122</v>
      </c>
      <c r="B499" s="35" t="s">
        <v>133</v>
      </c>
      <c r="C499" s="35" t="s">
        <v>123</v>
      </c>
      <c r="D499" s="37">
        <f>34.4-9.7-24.7</f>
        <v>0</v>
      </c>
      <c r="E499" s="37">
        <f>34.4-9.7-24.7</f>
        <v>0</v>
      </c>
      <c r="F499" s="37">
        <f>34.4-9.7-24.7</f>
        <v>0</v>
      </c>
    </row>
    <row r="500" spans="1:6" ht="26.25" hidden="1" x14ac:dyDescent="0.25">
      <c r="A500" s="38" t="s">
        <v>120</v>
      </c>
      <c r="B500" s="35" t="s">
        <v>133</v>
      </c>
      <c r="C500" s="35" t="s">
        <v>121</v>
      </c>
      <c r="D500" s="37">
        <f>D501</f>
        <v>0</v>
      </c>
      <c r="E500" s="37">
        <f>E501</f>
        <v>0</v>
      </c>
      <c r="F500" s="37">
        <f>F501</f>
        <v>0</v>
      </c>
    </row>
    <row r="501" spans="1:6" ht="26.25" hidden="1" x14ac:dyDescent="0.25">
      <c r="A501" s="38" t="s">
        <v>122</v>
      </c>
      <c r="B501" s="35" t="s">
        <v>133</v>
      </c>
      <c r="C501" s="35" t="s">
        <v>123</v>
      </c>
      <c r="D501" s="37">
        <f>24.7-24.7</f>
        <v>0</v>
      </c>
      <c r="E501" s="37">
        <f>24.7-24.7</f>
        <v>0</v>
      </c>
      <c r="F501" s="37">
        <f>24.7-24.7</f>
        <v>0</v>
      </c>
    </row>
    <row r="502" spans="1:6" ht="69.75" customHeight="1" x14ac:dyDescent="0.25">
      <c r="A502" s="38" t="s">
        <v>134</v>
      </c>
      <c r="B502" s="35" t="s">
        <v>135</v>
      </c>
      <c r="C502" s="35" t="s">
        <v>101</v>
      </c>
      <c r="D502" s="37">
        <f>D503+D505</f>
        <v>202.10000000000002</v>
      </c>
      <c r="E502" s="37">
        <f>E503+E505</f>
        <v>202</v>
      </c>
      <c r="F502" s="37">
        <f>F503+F505</f>
        <v>208.60000000000002</v>
      </c>
    </row>
    <row r="503" spans="1:6" ht="38.25" customHeight="1" x14ac:dyDescent="0.25">
      <c r="A503" s="38" t="s">
        <v>110</v>
      </c>
      <c r="B503" s="35" t="s">
        <v>135</v>
      </c>
      <c r="C503" s="35" t="s">
        <v>111</v>
      </c>
      <c r="D503" s="37">
        <f>D504</f>
        <v>191.8</v>
      </c>
      <c r="E503" s="37">
        <f>E504</f>
        <v>191.7</v>
      </c>
      <c r="F503" s="37">
        <f>F504</f>
        <v>198.3</v>
      </c>
    </row>
    <row r="504" spans="1:6" ht="28.5" customHeight="1" x14ac:dyDescent="0.25">
      <c r="A504" s="38" t="s">
        <v>112</v>
      </c>
      <c r="B504" s="35" t="s">
        <v>135</v>
      </c>
      <c r="C504" s="35" t="s">
        <v>113</v>
      </c>
      <c r="D504" s="37">
        <f>185.5+6.3</f>
        <v>191.8</v>
      </c>
      <c r="E504" s="37">
        <v>191.7</v>
      </c>
      <c r="F504" s="37">
        <v>198.3</v>
      </c>
    </row>
    <row r="505" spans="1:6" ht="27.75" customHeight="1" x14ac:dyDescent="0.25">
      <c r="A505" s="38" t="s">
        <v>120</v>
      </c>
      <c r="B505" s="35" t="s">
        <v>135</v>
      </c>
      <c r="C505" s="35" t="s">
        <v>121</v>
      </c>
      <c r="D505" s="37">
        <f>D506</f>
        <v>10.3</v>
      </c>
      <c r="E505" s="37">
        <f>E506</f>
        <v>10.3</v>
      </c>
      <c r="F505" s="37">
        <f>F506</f>
        <v>10.3</v>
      </c>
    </row>
    <row r="506" spans="1:6" ht="26.25" x14ac:dyDescent="0.25">
      <c r="A506" s="38" t="s">
        <v>122</v>
      </c>
      <c r="B506" s="35" t="s">
        <v>135</v>
      </c>
      <c r="C506" s="35" t="s">
        <v>123</v>
      </c>
      <c r="D506" s="37">
        <f>20.5-10.2</f>
        <v>10.3</v>
      </c>
      <c r="E506" s="37">
        <f>20.5-10.2</f>
        <v>10.3</v>
      </c>
      <c r="F506" s="37">
        <f>20.5-10.2</f>
        <v>10.3</v>
      </c>
    </row>
    <row r="507" spans="1:6" ht="42.75" customHeight="1" x14ac:dyDescent="0.25">
      <c r="A507" s="38" t="s">
        <v>136</v>
      </c>
      <c r="B507" s="35" t="s">
        <v>137</v>
      </c>
      <c r="C507" s="35" t="s">
        <v>101</v>
      </c>
      <c r="D507" s="37">
        <f>D508+D510</f>
        <v>641.69999999999993</v>
      </c>
      <c r="E507" s="37">
        <f>E508+E510</f>
        <v>641.69999999999993</v>
      </c>
      <c r="F507" s="37">
        <f>F508+F510</f>
        <v>661.3</v>
      </c>
    </row>
    <row r="508" spans="1:6" ht="71.25" customHeight="1" x14ac:dyDescent="0.25">
      <c r="A508" s="38" t="s">
        <v>110</v>
      </c>
      <c r="B508" s="35" t="s">
        <v>137</v>
      </c>
      <c r="C508" s="35" t="s">
        <v>111</v>
      </c>
      <c r="D508" s="37">
        <f>D509</f>
        <v>625.29999999999995</v>
      </c>
      <c r="E508" s="37">
        <f>E509</f>
        <v>625.29999999999995</v>
      </c>
      <c r="F508" s="37">
        <f>F509</f>
        <v>644.9</v>
      </c>
    </row>
    <row r="509" spans="1:6" ht="30.75" customHeight="1" x14ac:dyDescent="0.25">
      <c r="A509" s="38" t="s">
        <v>112</v>
      </c>
      <c r="B509" s="35" t="s">
        <v>137</v>
      </c>
      <c r="C509" s="35" t="s">
        <v>113</v>
      </c>
      <c r="D509" s="37">
        <f>606.5+18.8</f>
        <v>625.29999999999995</v>
      </c>
      <c r="E509" s="37">
        <v>625.29999999999995</v>
      </c>
      <c r="F509" s="37">
        <v>644.9</v>
      </c>
    </row>
    <row r="510" spans="1:6" ht="27.75" customHeight="1" x14ac:dyDescent="0.25">
      <c r="A510" s="38" t="s">
        <v>120</v>
      </c>
      <c r="B510" s="35" t="s">
        <v>137</v>
      </c>
      <c r="C510" s="35" t="s">
        <v>121</v>
      </c>
      <c r="D510" s="37">
        <f>D511</f>
        <v>16.399999999999999</v>
      </c>
      <c r="E510" s="37">
        <f>E511</f>
        <v>16.399999999999999</v>
      </c>
      <c r="F510" s="37">
        <f>F511</f>
        <v>16.399999999999999</v>
      </c>
    </row>
    <row r="511" spans="1:6" ht="26.25" x14ac:dyDescent="0.25">
      <c r="A511" s="38" t="s">
        <v>122</v>
      </c>
      <c r="B511" s="35" t="s">
        <v>137</v>
      </c>
      <c r="C511" s="35" t="s">
        <v>123</v>
      </c>
      <c r="D511" s="37">
        <f>35.8-19.4</f>
        <v>16.399999999999999</v>
      </c>
      <c r="E511" s="37">
        <f>35.8-19.4</f>
        <v>16.399999999999999</v>
      </c>
      <c r="F511" s="37">
        <f>35.8-19.4</f>
        <v>16.399999999999999</v>
      </c>
    </row>
    <row r="512" spans="1:6" ht="93.75" customHeight="1" x14ac:dyDescent="0.25">
      <c r="A512" s="38" t="s">
        <v>138</v>
      </c>
      <c r="B512" s="35" t="s">
        <v>139</v>
      </c>
      <c r="C512" s="35" t="s">
        <v>101</v>
      </c>
      <c r="D512" s="37">
        <f t="shared" ref="D512:F513" si="117">D513</f>
        <v>191.8</v>
      </c>
      <c r="E512" s="37">
        <f t="shared" si="117"/>
        <v>191.8</v>
      </c>
      <c r="F512" s="37">
        <f t="shared" si="117"/>
        <v>198.4</v>
      </c>
    </row>
    <row r="513" spans="1:6" ht="68.25" customHeight="1" x14ac:dyDescent="0.25">
      <c r="A513" s="38" t="s">
        <v>110</v>
      </c>
      <c r="B513" s="35" t="s">
        <v>139</v>
      </c>
      <c r="C513" s="35" t="s">
        <v>111</v>
      </c>
      <c r="D513" s="37">
        <f t="shared" si="117"/>
        <v>191.8</v>
      </c>
      <c r="E513" s="37">
        <f t="shared" si="117"/>
        <v>191.8</v>
      </c>
      <c r="F513" s="37">
        <f t="shared" si="117"/>
        <v>198.4</v>
      </c>
    </row>
    <row r="514" spans="1:6" ht="30" customHeight="1" x14ac:dyDescent="0.25">
      <c r="A514" s="38" t="s">
        <v>112</v>
      </c>
      <c r="B514" s="35" t="s">
        <v>139</v>
      </c>
      <c r="C514" s="35" t="s">
        <v>113</v>
      </c>
      <c r="D514" s="37">
        <f>185.5+6.3</f>
        <v>191.8</v>
      </c>
      <c r="E514" s="37">
        <v>191.8</v>
      </c>
      <c r="F514" s="37">
        <v>198.4</v>
      </c>
    </row>
    <row r="515" spans="1:6" ht="30.75" hidden="1" customHeight="1" x14ac:dyDescent="0.25">
      <c r="A515" s="38" t="s">
        <v>120</v>
      </c>
      <c r="B515" s="35" t="s">
        <v>576</v>
      </c>
      <c r="C515" s="35" t="s">
        <v>121</v>
      </c>
      <c r="D515" s="37">
        <f>D516</f>
        <v>0</v>
      </c>
      <c r="E515" s="37">
        <f>E516</f>
        <v>0</v>
      </c>
      <c r="F515" s="37">
        <f>F516</f>
        <v>0</v>
      </c>
    </row>
    <row r="516" spans="1:6" ht="26.25" hidden="1" x14ac:dyDescent="0.25">
      <c r="A516" s="38" t="s">
        <v>122</v>
      </c>
      <c r="B516" s="35" t="s">
        <v>576</v>
      </c>
      <c r="C516" s="35" t="s">
        <v>123</v>
      </c>
      <c r="D516" s="37">
        <v>0</v>
      </c>
      <c r="E516" s="37">
        <v>0</v>
      </c>
      <c r="F516" s="37">
        <v>0</v>
      </c>
    </row>
    <row r="517" spans="1:6" ht="66" hidden="1" customHeight="1" x14ac:dyDescent="0.25">
      <c r="A517" s="38" t="s">
        <v>140</v>
      </c>
      <c r="B517" s="35" t="s">
        <v>141</v>
      </c>
      <c r="C517" s="35" t="s">
        <v>101</v>
      </c>
      <c r="D517" s="37">
        <f t="shared" ref="D517:F518" si="118">D518</f>
        <v>0</v>
      </c>
      <c r="E517" s="37">
        <f t="shared" si="118"/>
        <v>0</v>
      </c>
      <c r="F517" s="37">
        <f t="shared" si="118"/>
        <v>0</v>
      </c>
    </row>
    <row r="518" spans="1:6" ht="26.25" hidden="1" x14ac:dyDescent="0.25">
      <c r="A518" s="38" t="s">
        <v>120</v>
      </c>
      <c r="B518" s="35" t="s">
        <v>141</v>
      </c>
      <c r="C518" s="35" t="s">
        <v>121</v>
      </c>
      <c r="D518" s="37">
        <f t="shared" si="118"/>
        <v>0</v>
      </c>
      <c r="E518" s="37">
        <f t="shared" si="118"/>
        <v>0</v>
      </c>
      <c r="F518" s="37">
        <f t="shared" si="118"/>
        <v>0</v>
      </c>
    </row>
    <row r="519" spans="1:6" ht="26.25" hidden="1" x14ac:dyDescent="0.25">
      <c r="A519" s="38" t="s">
        <v>122</v>
      </c>
      <c r="B519" s="35" t="s">
        <v>141</v>
      </c>
      <c r="C519" s="35" t="s">
        <v>123</v>
      </c>
      <c r="D519" s="37">
        <f>4.9-4.9</f>
        <v>0</v>
      </c>
      <c r="E519" s="37">
        <f>4.9-4.9</f>
        <v>0</v>
      </c>
      <c r="F519" s="37">
        <f>4.9-4.9</f>
        <v>0</v>
      </c>
    </row>
    <row r="520" spans="1:6" ht="81" customHeight="1" x14ac:dyDescent="0.25">
      <c r="A520" s="38" t="s">
        <v>142</v>
      </c>
      <c r="B520" s="35" t="s">
        <v>143</v>
      </c>
      <c r="C520" s="35" t="s">
        <v>101</v>
      </c>
      <c r="D520" s="37">
        <f>D521+D523</f>
        <v>20.5</v>
      </c>
      <c r="E520" s="37">
        <f>E521+E523</f>
        <v>20.5</v>
      </c>
      <c r="F520" s="37">
        <f>F521+F523</f>
        <v>21</v>
      </c>
    </row>
    <row r="521" spans="1:6" ht="67.5" customHeight="1" x14ac:dyDescent="0.25">
      <c r="A521" s="38" t="s">
        <v>110</v>
      </c>
      <c r="B521" s="35" t="s">
        <v>143</v>
      </c>
      <c r="C521" s="35" t="s">
        <v>111</v>
      </c>
      <c r="D521" s="37">
        <f>D522</f>
        <v>14.4</v>
      </c>
      <c r="E521" s="37">
        <f>E522</f>
        <v>14.4</v>
      </c>
      <c r="F521" s="37">
        <f>F522</f>
        <v>14.9</v>
      </c>
    </row>
    <row r="522" spans="1:6" ht="30.75" customHeight="1" x14ac:dyDescent="0.25">
      <c r="A522" s="38" t="s">
        <v>112</v>
      </c>
      <c r="B522" s="35" t="s">
        <v>143</v>
      </c>
      <c r="C522" s="35" t="s">
        <v>113</v>
      </c>
      <c r="D522" s="37">
        <v>14.4</v>
      </c>
      <c r="E522" s="37">
        <v>14.4</v>
      </c>
      <c r="F522" s="37">
        <v>14.9</v>
      </c>
    </row>
    <row r="523" spans="1:6" ht="33.75" customHeight="1" x14ac:dyDescent="0.25">
      <c r="A523" s="38" t="s">
        <v>120</v>
      </c>
      <c r="B523" s="35" t="s">
        <v>143</v>
      </c>
      <c r="C523" s="35" t="s">
        <v>121</v>
      </c>
      <c r="D523" s="37">
        <f>D524</f>
        <v>6.1</v>
      </c>
      <c r="E523" s="37">
        <f>E524</f>
        <v>6.1</v>
      </c>
      <c r="F523" s="37">
        <f>F524</f>
        <v>6.1</v>
      </c>
    </row>
    <row r="524" spans="1:6" ht="27" customHeight="1" x14ac:dyDescent="0.25">
      <c r="A524" s="38" t="s">
        <v>122</v>
      </c>
      <c r="B524" s="35" t="s">
        <v>143</v>
      </c>
      <c r="C524" s="35" t="s">
        <v>123</v>
      </c>
      <c r="D524" s="37">
        <v>6.1</v>
      </c>
      <c r="E524" s="37">
        <v>6.1</v>
      </c>
      <c r="F524" s="37">
        <v>6.1</v>
      </c>
    </row>
    <row r="525" spans="1:6" ht="19.5" hidden="1" customHeight="1" x14ac:dyDescent="0.25">
      <c r="A525" s="38" t="s">
        <v>144</v>
      </c>
      <c r="B525" s="35" t="s">
        <v>146</v>
      </c>
      <c r="C525" s="35" t="s">
        <v>101</v>
      </c>
      <c r="D525" s="37">
        <f>D526</f>
        <v>0</v>
      </c>
      <c r="E525" s="37">
        <f t="shared" ref="E525:F527" si="119">E526</f>
        <v>0</v>
      </c>
      <c r="F525" s="37">
        <f t="shared" si="119"/>
        <v>0</v>
      </c>
    </row>
    <row r="526" spans="1:6" ht="42.75" hidden="1" customHeight="1" x14ac:dyDescent="0.25">
      <c r="A526" s="38" t="s">
        <v>147</v>
      </c>
      <c r="B526" s="35" t="s">
        <v>148</v>
      </c>
      <c r="C526" s="35" t="s">
        <v>101</v>
      </c>
      <c r="D526" s="37">
        <f>D527</f>
        <v>0</v>
      </c>
      <c r="E526" s="37">
        <f t="shared" si="119"/>
        <v>0</v>
      </c>
      <c r="F526" s="37">
        <f t="shared" si="119"/>
        <v>0</v>
      </c>
    </row>
    <row r="527" spans="1:6" ht="27" hidden="1" customHeight="1" x14ac:dyDescent="0.25">
      <c r="A527" s="38" t="s">
        <v>149</v>
      </c>
      <c r="B527" s="35" t="s">
        <v>148</v>
      </c>
      <c r="C527" s="35" t="s">
        <v>121</v>
      </c>
      <c r="D527" s="37">
        <f>D528</f>
        <v>0</v>
      </c>
      <c r="E527" s="37">
        <f t="shared" si="119"/>
        <v>0</v>
      </c>
      <c r="F527" s="37">
        <f t="shared" si="119"/>
        <v>0</v>
      </c>
    </row>
    <row r="528" spans="1:6" ht="27" hidden="1" customHeight="1" x14ac:dyDescent="0.25">
      <c r="A528" s="38" t="s">
        <v>122</v>
      </c>
      <c r="B528" s="35" t="s">
        <v>148</v>
      </c>
      <c r="C528" s="35" t="s">
        <v>123</v>
      </c>
      <c r="D528" s="37">
        <v>0</v>
      </c>
      <c r="E528" s="37">
        <v>0</v>
      </c>
      <c r="F528" s="37">
        <v>0</v>
      </c>
    </row>
    <row r="529" spans="1:6" ht="54.75" customHeight="1" x14ac:dyDescent="0.25">
      <c r="A529" s="38" t="s">
        <v>490</v>
      </c>
      <c r="B529" s="35" t="s">
        <v>491</v>
      </c>
      <c r="C529" s="35" t="s">
        <v>101</v>
      </c>
      <c r="D529" s="37">
        <f>D530+D532</f>
        <v>317.09999999999997</v>
      </c>
      <c r="E529" s="37">
        <f>E530+E532</f>
        <v>328.5</v>
      </c>
      <c r="F529" s="37">
        <f>F530+F532</f>
        <v>340</v>
      </c>
    </row>
    <row r="530" spans="1:6" ht="28.5" customHeight="1" x14ac:dyDescent="0.25">
      <c r="A530" s="38" t="s">
        <v>120</v>
      </c>
      <c r="B530" s="35" t="s">
        <v>491</v>
      </c>
      <c r="C530" s="35" t="s">
        <v>121</v>
      </c>
      <c r="D530" s="37">
        <f>D531</f>
        <v>5.7</v>
      </c>
      <c r="E530" s="37">
        <f>E531</f>
        <v>5.9</v>
      </c>
      <c r="F530" s="37">
        <f>F531</f>
        <v>6.1</v>
      </c>
    </row>
    <row r="531" spans="1:6" ht="27" customHeight="1" x14ac:dyDescent="0.25">
      <c r="A531" s="38" t="s">
        <v>255</v>
      </c>
      <c r="B531" s="35" t="s">
        <v>491</v>
      </c>
      <c r="C531" s="35" t="s">
        <v>123</v>
      </c>
      <c r="D531" s="37">
        <v>5.7</v>
      </c>
      <c r="E531" s="37">
        <v>5.9</v>
      </c>
      <c r="F531" s="37">
        <v>6.1</v>
      </c>
    </row>
    <row r="532" spans="1:6" ht="14.25" customHeight="1" x14ac:dyDescent="0.25">
      <c r="A532" s="38" t="s">
        <v>485</v>
      </c>
      <c r="B532" s="35" t="s">
        <v>491</v>
      </c>
      <c r="C532" s="35" t="s">
        <v>486</v>
      </c>
      <c r="D532" s="37">
        <f>D533</f>
        <v>311.39999999999998</v>
      </c>
      <c r="E532" s="37">
        <f>E533</f>
        <v>322.60000000000002</v>
      </c>
      <c r="F532" s="37">
        <f>F533</f>
        <v>333.9</v>
      </c>
    </row>
    <row r="533" spans="1:6" ht="18" customHeight="1" x14ac:dyDescent="0.25">
      <c r="A533" s="38" t="s">
        <v>487</v>
      </c>
      <c r="B533" s="35" t="s">
        <v>491</v>
      </c>
      <c r="C533" s="35" t="s">
        <v>488</v>
      </c>
      <c r="D533" s="37">
        <v>311.39999999999998</v>
      </c>
      <c r="E533" s="37">
        <v>322.60000000000002</v>
      </c>
      <c r="F533" s="37">
        <v>333.9</v>
      </c>
    </row>
    <row r="534" spans="1:6" ht="45" customHeight="1" x14ac:dyDescent="0.25">
      <c r="A534" s="38" t="s">
        <v>150</v>
      </c>
      <c r="B534" s="35" t="s">
        <v>151</v>
      </c>
      <c r="C534" s="35" t="s">
        <v>101</v>
      </c>
      <c r="D534" s="37">
        <f t="shared" ref="D534:F535" si="120">D535</f>
        <v>0.7</v>
      </c>
      <c r="E534" s="37">
        <f t="shared" si="120"/>
        <v>0.7</v>
      </c>
      <c r="F534" s="37">
        <f t="shared" si="120"/>
        <v>0.7</v>
      </c>
    </row>
    <row r="535" spans="1:6" ht="67.5" customHeight="1" x14ac:dyDescent="0.25">
      <c r="A535" s="38" t="s">
        <v>110</v>
      </c>
      <c r="B535" s="35" t="s">
        <v>151</v>
      </c>
      <c r="C535" s="35" t="s">
        <v>111</v>
      </c>
      <c r="D535" s="37">
        <f t="shared" si="120"/>
        <v>0.7</v>
      </c>
      <c r="E535" s="37">
        <f t="shared" si="120"/>
        <v>0.7</v>
      </c>
      <c r="F535" s="37">
        <f t="shared" si="120"/>
        <v>0.7</v>
      </c>
    </row>
    <row r="536" spans="1:6" ht="27.75" customHeight="1" x14ac:dyDescent="0.25">
      <c r="A536" s="38" t="s">
        <v>112</v>
      </c>
      <c r="B536" s="35" t="s">
        <v>151</v>
      </c>
      <c r="C536" s="35" t="s">
        <v>113</v>
      </c>
      <c r="D536" s="37">
        <v>0.7</v>
      </c>
      <c r="E536" s="37">
        <v>0.7</v>
      </c>
      <c r="F536" s="37">
        <v>0.7</v>
      </c>
    </row>
    <row r="537" spans="1:6" ht="31.5" customHeight="1" x14ac:dyDescent="0.25">
      <c r="A537" s="38" t="s">
        <v>277</v>
      </c>
      <c r="B537" s="35" t="s">
        <v>278</v>
      </c>
      <c r="C537" s="35" t="s">
        <v>101</v>
      </c>
      <c r="D537" s="37">
        <f t="shared" ref="D537:F538" si="121">D538</f>
        <v>44.6</v>
      </c>
      <c r="E537" s="37">
        <f t="shared" si="121"/>
        <v>44.6</v>
      </c>
      <c r="F537" s="37">
        <f t="shared" si="121"/>
        <v>44.6</v>
      </c>
    </row>
    <row r="538" spans="1:6" ht="33" customHeight="1" x14ac:dyDescent="0.25">
      <c r="A538" s="38" t="s">
        <v>120</v>
      </c>
      <c r="B538" s="35" t="s">
        <v>278</v>
      </c>
      <c r="C538" s="35" t="s">
        <v>121</v>
      </c>
      <c r="D538" s="37">
        <f t="shared" si="121"/>
        <v>44.6</v>
      </c>
      <c r="E538" s="37">
        <f t="shared" si="121"/>
        <v>44.6</v>
      </c>
      <c r="F538" s="37">
        <f t="shared" si="121"/>
        <v>44.6</v>
      </c>
    </row>
    <row r="539" spans="1:6" ht="30" customHeight="1" x14ac:dyDescent="0.25">
      <c r="A539" s="38" t="s">
        <v>122</v>
      </c>
      <c r="B539" s="35" t="s">
        <v>278</v>
      </c>
      <c r="C539" s="35" t="s">
        <v>123</v>
      </c>
      <c r="D539" s="37">
        <v>44.6</v>
      </c>
      <c r="E539" s="37">
        <v>44.6</v>
      </c>
      <c r="F539" s="37">
        <v>44.6</v>
      </c>
    </row>
    <row r="540" spans="1:6" ht="31.5" customHeight="1" x14ac:dyDescent="0.2">
      <c r="A540" s="38" t="s">
        <v>233</v>
      </c>
      <c r="B540" s="33" t="s">
        <v>234</v>
      </c>
      <c r="C540" s="33" t="s">
        <v>101</v>
      </c>
      <c r="D540" s="34">
        <f>D541+D555+D549+D552+D546</f>
        <v>9645.9</v>
      </c>
      <c r="E540" s="34">
        <f t="shared" ref="E540:F540" si="122">E541+E555+E549</f>
        <v>5253.6</v>
      </c>
      <c r="F540" s="34">
        <f t="shared" si="122"/>
        <v>5253.6</v>
      </c>
    </row>
    <row r="541" spans="1:6" ht="28.5" customHeight="1" x14ac:dyDescent="0.25">
      <c r="A541" s="38" t="s">
        <v>237</v>
      </c>
      <c r="B541" s="35" t="s">
        <v>238</v>
      </c>
      <c r="C541" s="35" t="s">
        <v>101</v>
      </c>
      <c r="D541" s="37">
        <f>D542+D544</f>
        <v>7452.6</v>
      </c>
      <c r="E541" s="37">
        <f>E542+E544</f>
        <v>4757.6000000000004</v>
      </c>
      <c r="F541" s="37">
        <f>F542+F544</f>
        <v>4757.6000000000004</v>
      </c>
    </row>
    <row r="542" spans="1:6" ht="74.25" customHeight="1" x14ac:dyDescent="0.25">
      <c r="A542" s="38" t="s">
        <v>110</v>
      </c>
      <c r="B542" s="35" t="s">
        <v>238</v>
      </c>
      <c r="C542" s="35" t="s">
        <v>111</v>
      </c>
      <c r="D542" s="37">
        <f>D543</f>
        <v>2867.6</v>
      </c>
      <c r="E542" s="37">
        <f>E543</f>
        <v>3000.3</v>
      </c>
      <c r="F542" s="37">
        <f>F543</f>
        <v>3000.3</v>
      </c>
    </row>
    <row r="543" spans="1:6" ht="14.25" customHeight="1" x14ac:dyDescent="0.25">
      <c r="A543" s="38" t="s">
        <v>239</v>
      </c>
      <c r="B543" s="35" t="s">
        <v>238</v>
      </c>
      <c r="C543" s="35" t="s">
        <v>240</v>
      </c>
      <c r="D543" s="37">
        <f>3000.3-44.5-13.4+1.5-76.3</f>
        <v>2867.6</v>
      </c>
      <c r="E543" s="37">
        <v>3000.3</v>
      </c>
      <c r="F543" s="37">
        <v>3000.3</v>
      </c>
    </row>
    <row r="544" spans="1:6" ht="31.5" customHeight="1" x14ac:dyDescent="0.25">
      <c r="A544" s="38" t="s">
        <v>120</v>
      </c>
      <c r="B544" s="35" t="s">
        <v>238</v>
      </c>
      <c r="C544" s="35" t="s">
        <v>121</v>
      </c>
      <c r="D544" s="37">
        <f>D545</f>
        <v>4585</v>
      </c>
      <c r="E544" s="37">
        <f>E545</f>
        <v>1757.2999999999997</v>
      </c>
      <c r="F544" s="37">
        <f>F545</f>
        <v>1757.2999999999997</v>
      </c>
    </row>
    <row r="545" spans="1:6" ht="27" customHeight="1" x14ac:dyDescent="0.25">
      <c r="A545" s="38" t="s">
        <v>255</v>
      </c>
      <c r="B545" s="35" t="s">
        <v>238</v>
      </c>
      <c r="C545" s="35" t="s">
        <v>123</v>
      </c>
      <c r="D545" s="37">
        <f>2121.2-256.3+1652.6+41.1-111.7+100+110+244.3+121.3+562.5</f>
        <v>4585</v>
      </c>
      <c r="E545" s="37">
        <f>2121.2-363.9</f>
        <v>1757.2999999999997</v>
      </c>
      <c r="F545" s="37">
        <f>2121.2-363.9</f>
        <v>1757.2999999999997</v>
      </c>
    </row>
    <row r="546" spans="1:6" ht="42" customHeight="1" x14ac:dyDescent="0.25">
      <c r="A546" s="38" t="s">
        <v>669</v>
      </c>
      <c r="B546" s="35" t="s">
        <v>681</v>
      </c>
      <c r="C546" s="35" t="s">
        <v>101</v>
      </c>
      <c r="D546" s="37">
        <f>D547</f>
        <v>224.9</v>
      </c>
      <c r="E546" s="37">
        <v>0</v>
      </c>
      <c r="F546" s="37">
        <v>0</v>
      </c>
    </row>
    <row r="547" spans="1:6" ht="18.75" customHeight="1" x14ac:dyDescent="0.25">
      <c r="A547" s="38" t="s">
        <v>124</v>
      </c>
      <c r="B547" s="35" t="s">
        <v>681</v>
      </c>
      <c r="C547" s="35" t="s">
        <v>125</v>
      </c>
      <c r="D547" s="37">
        <f>D548</f>
        <v>224.9</v>
      </c>
      <c r="E547" s="37">
        <v>0</v>
      </c>
      <c r="F547" s="37">
        <v>0</v>
      </c>
    </row>
    <row r="548" spans="1:6" ht="20.25" customHeight="1" x14ac:dyDescent="0.25">
      <c r="A548" s="38" t="s">
        <v>126</v>
      </c>
      <c r="B548" s="35" t="s">
        <v>681</v>
      </c>
      <c r="C548" s="35" t="s">
        <v>127</v>
      </c>
      <c r="D548" s="37">
        <v>224.9</v>
      </c>
      <c r="E548" s="37">
        <v>0</v>
      </c>
      <c r="F548" s="37">
        <v>0</v>
      </c>
    </row>
    <row r="549" spans="1:6" ht="27" customHeight="1" x14ac:dyDescent="0.25">
      <c r="A549" s="38" t="s">
        <v>593</v>
      </c>
      <c r="B549" s="35" t="s">
        <v>594</v>
      </c>
      <c r="C549" s="35" t="s">
        <v>101</v>
      </c>
      <c r="D549" s="37">
        <f>D550</f>
        <v>1510.3</v>
      </c>
      <c r="E549" s="37">
        <f t="shared" ref="E549:F549" si="123">E550</f>
        <v>0</v>
      </c>
      <c r="F549" s="37">
        <f t="shared" si="123"/>
        <v>0</v>
      </c>
    </row>
    <row r="550" spans="1:6" ht="69" customHeight="1" x14ac:dyDescent="0.25">
      <c r="A550" s="38" t="s">
        <v>110</v>
      </c>
      <c r="B550" s="35" t="s">
        <v>594</v>
      </c>
      <c r="C550" s="35" t="s">
        <v>111</v>
      </c>
      <c r="D550" s="37">
        <f>D551</f>
        <v>1510.3</v>
      </c>
      <c r="E550" s="37">
        <f t="shared" ref="E550:F550" si="124">E551</f>
        <v>0</v>
      </c>
      <c r="F550" s="37">
        <f t="shared" si="124"/>
        <v>0</v>
      </c>
    </row>
    <row r="551" spans="1:6" ht="27" customHeight="1" x14ac:dyDescent="0.25">
      <c r="A551" s="38" t="s">
        <v>239</v>
      </c>
      <c r="B551" s="35" t="s">
        <v>594</v>
      </c>
      <c r="C551" s="35" t="s">
        <v>240</v>
      </c>
      <c r="D551" s="37">
        <f>845.1+255.2+410</f>
        <v>1510.3</v>
      </c>
      <c r="E551" s="37">
        <v>0</v>
      </c>
      <c r="F551" s="37">
        <v>0</v>
      </c>
    </row>
    <row r="552" spans="1:6" ht="44.25" customHeight="1" x14ac:dyDescent="0.25">
      <c r="A552" s="38" t="s">
        <v>591</v>
      </c>
      <c r="B552" s="35" t="s">
        <v>599</v>
      </c>
      <c r="C552" s="35" t="s">
        <v>101</v>
      </c>
      <c r="D552" s="37">
        <f>D553</f>
        <v>79.5</v>
      </c>
      <c r="E552" s="37">
        <f t="shared" ref="E552:F552" si="125">E553</f>
        <v>0</v>
      </c>
      <c r="F552" s="37">
        <f t="shared" si="125"/>
        <v>0</v>
      </c>
    </row>
    <row r="553" spans="1:6" ht="66.75" customHeight="1" x14ac:dyDescent="0.25">
      <c r="A553" s="38" t="s">
        <v>110</v>
      </c>
      <c r="B553" s="35" t="s">
        <v>599</v>
      </c>
      <c r="C553" s="35" t="s">
        <v>111</v>
      </c>
      <c r="D553" s="37">
        <f>D554</f>
        <v>79.5</v>
      </c>
      <c r="E553" s="37">
        <f t="shared" ref="E553:F553" si="126">E554</f>
        <v>0</v>
      </c>
      <c r="F553" s="37">
        <f t="shared" si="126"/>
        <v>0</v>
      </c>
    </row>
    <row r="554" spans="1:6" ht="27" customHeight="1" x14ac:dyDescent="0.25">
      <c r="A554" s="38" t="s">
        <v>239</v>
      </c>
      <c r="B554" s="35" t="s">
        <v>599</v>
      </c>
      <c r="C554" s="35" t="s">
        <v>240</v>
      </c>
      <c r="D554" s="37">
        <f>44.5+13.4-1.5+16.6+6.5</f>
        <v>79.5</v>
      </c>
      <c r="E554" s="37">
        <v>0</v>
      </c>
      <c r="F554" s="37">
        <v>0</v>
      </c>
    </row>
    <row r="555" spans="1:6" ht="57" customHeight="1" x14ac:dyDescent="0.25">
      <c r="A555" s="38" t="s">
        <v>235</v>
      </c>
      <c r="B555" s="35" t="s">
        <v>236</v>
      </c>
      <c r="C555" s="35" t="s">
        <v>101</v>
      </c>
      <c r="D555" s="37">
        <f t="shared" ref="D555:F556" si="127">D556</f>
        <v>378.6</v>
      </c>
      <c r="E555" s="37">
        <f t="shared" si="127"/>
        <v>496</v>
      </c>
      <c r="F555" s="37">
        <f t="shared" si="127"/>
        <v>496</v>
      </c>
    </row>
    <row r="556" spans="1:6" ht="16.5" customHeight="1" x14ac:dyDescent="0.25">
      <c r="A556" s="38" t="s">
        <v>124</v>
      </c>
      <c r="B556" s="35" t="s">
        <v>236</v>
      </c>
      <c r="C556" s="35" t="s">
        <v>125</v>
      </c>
      <c r="D556" s="37">
        <f t="shared" si="127"/>
        <v>378.6</v>
      </c>
      <c r="E556" s="37">
        <f t="shared" si="127"/>
        <v>496</v>
      </c>
      <c r="F556" s="37">
        <f t="shared" si="127"/>
        <v>496</v>
      </c>
    </row>
    <row r="557" spans="1:6" ht="18" customHeight="1" x14ac:dyDescent="0.25">
      <c r="A557" s="38" t="s">
        <v>126</v>
      </c>
      <c r="B557" s="35" t="s">
        <v>236</v>
      </c>
      <c r="C557" s="35" t="s">
        <v>127</v>
      </c>
      <c r="D557" s="37">
        <f>496-2.5-100-129.5+114.6</f>
        <v>378.6</v>
      </c>
      <c r="E557" s="37">
        <v>496</v>
      </c>
      <c r="F557" s="37">
        <v>496</v>
      </c>
    </row>
    <row r="558" spans="1:6" ht="17.25" hidden="1" customHeight="1" x14ac:dyDescent="0.2">
      <c r="A558" s="54" t="s">
        <v>532</v>
      </c>
      <c r="B558" s="33" t="s">
        <v>533</v>
      </c>
      <c r="C558" s="33" t="s">
        <v>101</v>
      </c>
      <c r="D558" s="34">
        <f t="shared" ref="D558:F559" si="128">D559</f>
        <v>0</v>
      </c>
      <c r="E558" s="34">
        <f t="shared" si="128"/>
        <v>0</v>
      </c>
      <c r="F558" s="34">
        <f t="shared" si="128"/>
        <v>0</v>
      </c>
    </row>
    <row r="559" spans="1:6" ht="27" hidden="1" customHeight="1" x14ac:dyDescent="0.25">
      <c r="A559" s="38" t="s">
        <v>534</v>
      </c>
      <c r="B559" s="35" t="s">
        <v>535</v>
      </c>
      <c r="C559" s="35" t="s">
        <v>101</v>
      </c>
      <c r="D559" s="37">
        <f t="shared" si="128"/>
        <v>0</v>
      </c>
      <c r="E559" s="37">
        <f t="shared" si="128"/>
        <v>0</v>
      </c>
      <c r="F559" s="37">
        <f t="shared" si="128"/>
        <v>0</v>
      </c>
    </row>
    <row r="560" spans="1:6" ht="15" hidden="1" customHeight="1" x14ac:dyDescent="0.25">
      <c r="A560" s="38" t="s">
        <v>536</v>
      </c>
      <c r="B560" s="35" t="s">
        <v>535</v>
      </c>
      <c r="C560" s="35" t="s">
        <v>537</v>
      </c>
      <c r="D560" s="37"/>
      <c r="E560" s="37"/>
      <c r="F560" s="37"/>
    </row>
    <row r="561" spans="1:6" ht="15" hidden="1" customHeight="1" x14ac:dyDescent="0.2">
      <c r="A561" s="54" t="s">
        <v>159</v>
      </c>
      <c r="B561" s="33" t="s">
        <v>160</v>
      </c>
      <c r="C561" s="33" t="s">
        <v>101</v>
      </c>
      <c r="D561" s="34">
        <f>D562</f>
        <v>0</v>
      </c>
      <c r="E561" s="34">
        <f t="shared" ref="E561:F563" si="129">E562</f>
        <v>0</v>
      </c>
      <c r="F561" s="34">
        <f t="shared" si="129"/>
        <v>0</v>
      </c>
    </row>
    <row r="562" spans="1:6" ht="32.25" hidden="1" customHeight="1" x14ac:dyDescent="0.25">
      <c r="A562" s="38" t="s">
        <v>161</v>
      </c>
      <c r="B562" s="35" t="s">
        <v>162</v>
      </c>
      <c r="C562" s="35" t="s">
        <v>101</v>
      </c>
      <c r="D562" s="37">
        <f>D563</f>
        <v>0</v>
      </c>
      <c r="E562" s="37">
        <f t="shared" si="129"/>
        <v>0</v>
      </c>
      <c r="F562" s="37">
        <f t="shared" si="129"/>
        <v>0</v>
      </c>
    </row>
    <row r="563" spans="1:6" ht="31.5" hidden="1" customHeight="1" x14ac:dyDescent="0.25">
      <c r="A563" s="38" t="s">
        <v>120</v>
      </c>
      <c r="B563" s="35" t="s">
        <v>162</v>
      </c>
      <c r="C563" s="35" t="s">
        <v>121</v>
      </c>
      <c r="D563" s="37">
        <f>D564</f>
        <v>0</v>
      </c>
      <c r="E563" s="37">
        <f t="shared" si="129"/>
        <v>0</v>
      </c>
      <c r="F563" s="37">
        <f t="shared" si="129"/>
        <v>0</v>
      </c>
    </row>
    <row r="564" spans="1:6" ht="33" hidden="1" customHeight="1" x14ac:dyDescent="0.25">
      <c r="A564" s="38" t="s">
        <v>122</v>
      </c>
      <c r="B564" s="35" t="s">
        <v>162</v>
      </c>
      <c r="C564" s="35" t="s">
        <v>123</v>
      </c>
      <c r="D564" s="37"/>
      <c r="E564" s="37"/>
      <c r="F564" s="37"/>
    </row>
    <row r="565" spans="1:6" ht="16.5" customHeight="1" x14ac:dyDescent="0.2">
      <c r="A565" s="54" t="s">
        <v>165</v>
      </c>
      <c r="B565" s="33" t="s">
        <v>166</v>
      </c>
      <c r="C565" s="33" t="s">
        <v>101</v>
      </c>
      <c r="D565" s="34">
        <f>D566</f>
        <v>99</v>
      </c>
      <c r="E565" s="34">
        <f t="shared" ref="E565:F568" si="130">E566</f>
        <v>99</v>
      </c>
      <c r="F565" s="34">
        <f t="shared" si="130"/>
        <v>99</v>
      </c>
    </row>
    <row r="566" spans="1:6" ht="18" customHeight="1" x14ac:dyDescent="0.25">
      <c r="A566" s="38" t="s">
        <v>167</v>
      </c>
      <c r="B566" s="35" t="s">
        <v>168</v>
      </c>
      <c r="C566" s="35" t="s">
        <v>101</v>
      </c>
      <c r="D566" s="37">
        <f>D567</f>
        <v>99</v>
      </c>
      <c r="E566" s="37">
        <f t="shared" si="130"/>
        <v>99</v>
      </c>
      <c r="F566" s="37">
        <f t="shared" si="130"/>
        <v>99</v>
      </c>
    </row>
    <row r="567" spans="1:6" ht="32.25" customHeight="1" x14ac:dyDescent="0.25">
      <c r="A567" s="38" t="s">
        <v>169</v>
      </c>
      <c r="B567" s="35" t="s">
        <v>170</v>
      </c>
      <c r="C567" s="35" t="s">
        <v>101</v>
      </c>
      <c r="D567" s="37">
        <f>D568</f>
        <v>99</v>
      </c>
      <c r="E567" s="37">
        <f t="shared" si="130"/>
        <v>99</v>
      </c>
      <c r="F567" s="37">
        <f t="shared" si="130"/>
        <v>99</v>
      </c>
    </row>
    <row r="568" spans="1:6" ht="16.5" customHeight="1" x14ac:dyDescent="0.25">
      <c r="A568" s="38" t="s">
        <v>124</v>
      </c>
      <c r="B568" s="35" t="s">
        <v>170</v>
      </c>
      <c r="C568" s="35" t="s">
        <v>125</v>
      </c>
      <c r="D568" s="37">
        <f>D569</f>
        <v>99</v>
      </c>
      <c r="E568" s="37">
        <f t="shared" si="130"/>
        <v>99</v>
      </c>
      <c r="F568" s="37">
        <f t="shared" si="130"/>
        <v>99</v>
      </c>
    </row>
    <row r="569" spans="1:6" ht="15.75" customHeight="1" x14ac:dyDescent="0.25">
      <c r="A569" s="38" t="s">
        <v>171</v>
      </c>
      <c r="B569" s="35" t="s">
        <v>170</v>
      </c>
      <c r="C569" s="35" t="s">
        <v>172</v>
      </c>
      <c r="D569" s="37">
        <v>99</v>
      </c>
      <c r="E569" s="37">
        <v>99</v>
      </c>
      <c r="F569" s="37">
        <v>99</v>
      </c>
    </row>
    <row r="570" spans="1:6" ht="26.25" hidden="1" x14ac:dyDescent="0.25">
      <c r="A570" s="38" t="s">
        <v>104</v>
      </c>
      <c r="B570" s="35" t="s">
        <v>551</v>
      </c>
      <c r="C570" s="35" t="s">
        <v>101</v>
      </c>
      <c r="D570" s="37">
        <f t="shared" ref="D570:F573" si="131">D571</f>
        <v>0</v>
      </c>
      <c r="E570" s="37">
        <f t="shared" si="131"/>
        <v>0</v>
      </c>
      <c r="F570" s="37">
        <f t="shared" si="131"/>
        <v>0</v>
      </c>
    </row>
    <row r="571" spans="1:6" ht="13.5" hidden="1" customHeight="1" x14ac:dyDescent="0.25">
      <c r="A571" s="38" t="s">
        <v>106</v>
      </c>
      <c r="B571" s="35" t="s">
        <v>552</v>
      </c>
      <c r="C571" s="35" t="s">
        <v>101</v>
      </c>
      <c r="D571" s="37">
        <f t="shared" si="131"/>
        <v>0</v>
      </c>
      <c r="E571" s="37">
        <f t="shared" si="131"/>
        <v>0</v>
      </c>
      <c r="F571" s="37">
        <f t="shared" si="131"/>
        <v>0</v>
      </c>
    </row>
    <row r="572" spans="1:6" ht="39" hidden="1" x14ac:dyDescent="0.25">
      <c r="A572" s="38" t="s">
        <v>553</v>
      </c>
      <c r="B572" s="35" t="s">
        <v>554</v>
      </c>
      <c r="C572" s="35" t="s">
        <v>101</v>
      </c>
      <c r="D572" s="37">
        <f t="shared" si="131"/>
        <v>0</v>
      </c>
      <c r="E572" s="37">
        <f t="shared" si="131"/>
        <v>0</v>
      </c>
      <c r="F572" s="37">
        <f t="shared" si="131"/>
        <v>0</v>
      </c>
    </row>
    <row r="573" spans="1:6" ht="15" hidden="1" x14ac:dyDescent="0.25">
      <c r="A573" s="38" t="s">
        <v>124</v>
      </c>
      <c r="B573" s="35" t="s">
        <v>554</v>
      </c>
      <c r="C573" s="35" t="s">
        <v>125</v>
      </c>
      <c r="D573" s="37">
        <f t="shared" si="131"/>
        <v>0</v>
      </c>
      <c r="E573" s="37">
        <f t="shared" si="131"/>
        <v>0</v>
      </c>
      <c r="F573" s="37">
        <f t="shared" si="131"/>
        <v>0</v>
      </c>
    </row>
    <row r="574" spans="1:6" ht="15" hidden="1" x14ac:dyDescent="0.25">
      <c r="A574" s="57" t="s">
        <v>126</v>
      </c>
      <c r="B574" s="35" t="s">
        <v>554</v>
      </c>
      <c r="C574" s="35" t="s">
        <v>127</v>
      </c>
      <c r="D574" s="37">
        <v>0</v>
      </c>
      <c r="E574" s="37">
        <v>0</v>
      </c>
      <c r="F574" s="37">
        <v>0</v>
      </c>
    </row>
    <row r="575" spans="1:6" s="41" customFormat="1" ht="2.25" hidden="1" customHeight="1" x14ac:dyDescent="0.25">
      <c r="A575" s="38"/>
      <c r="B575" s="35"/>
      <c r="C575" s="35"/>
      <c r="D575" s="37" t="e">
        <f>#REF!/1000</f>
        <v>#REF!</v>
      </c>
      <c r="E575" s="37" t="e">
        <f>#REF!/1000</f>
        <v>#REF!</v>
      </c>
      <c r="F575" s="37" t="e">
        <f>#REF!/1000</f>
        <v>#REF!</v>
      </c>
    </row>
    <row r="576" spans="1:6" s="40" customFormat="1" ht="15" hidden="1" x14ac:dyDescent="0.25">
      <c r="A576" s="38" t="s">
        <v>496</v>
      </c>
      <c r="B576" s="35" t="s">
        <v>100</v>
      </c>
      <c r="C576" s="35" t="s">
        <v>101</v>
      </c>
      <c r="D576" s="37">
        <f t="shared" ref="D576:F579" si="132">D577</f>
        <v>0</v>
      </c>
      <c r="E576" s="37">
        <f t="shared" si="132"/>
        <v>0</v>
      </c>
      <c r="F576" s="37">
        <f t="shared" si="132"/>
        <v>0</v>
      </c>
    </row>
    <row r="577" spans="1:6" s="40" customFormat="1" ht="26.25" hidden="1" x14ac:dyDescent="0.25">
      <c r="A577" s="38" t="s">
        <v>339</v>
      </c>
      <c r="B577" s="35" t="s">
        <v>340</v>
      </c>
      <c r="C577" s="35" t="s">
        <v>101</v>
      </c>
      <c r="D577" s="37">
        <f t="shared" si="132"/>
        <v>0</v>
      </c>
      <c r="E577" s="37">
        <f t="shared" si="132"/>
        <v>0</v>
      </c>
      <c r="F577" s="37">
        <f t="shared" si="132"/>
        <v>0</v>
      </c>
    </row>
    <row r="578" spans="1:6" s="40" customFormat="1" ht="26.25" hidden="1" x14ac:dyDescent="0.25">
      <c r="A578" s="38" t="s">
        <v>497</v>
      </c>
      <c r="B578" s="35" t="s">
        <v>498</v>
      </c>
      <c r="C578" s="35" t="s">
        <v>101</v>
      </c>
      <c r="D578" s="37">
        <f t="shared" si="132"/>
        <v>0</v>
      </c>
      <c r="E578" s="37">
        <f t="shared" si="132"/>
        <v>0</v>
      </c>
      <c r="F578" s="37">
        <f t="shared" si="132"/>
        <v>0</v>
      </c>
    </row>
    <row r="579" spans="1:6" s="40" customFormat="1" ht="15" hidden="1" x14ac:dyDescent="0.25">
      <c r="A579" s="38" t="s">
        <v>495</v>
      </c>
      <c r="B579" s="35" t="s">
        <v>498</v>
      </c>
      <c r="C579" s="35" t="s">
        <v>486</v>
      </c>
      <c r="D579" s="37">
        <f t="shared" si="132"/>
        <v>0</v>
      </c>
      <c r="E579" s="37">
        <f t="shared" si="132"/>
        <v>0</v>
      </c>
      <c r="F579" s="37">
        <f t="shared" si="132"/>
        <v>0</v>
      </c>
    </row>
    <row r="580" spans="1:6" s="40" customFormat="1" ht="15.75" hidden="1" customHeight="1" x14ac:dyDescent="0.25">
      <c r="A580" s="38" t="s">
        <v>487</v>
      </c>
      <c r="B580" s="35" t="s">
        <v>498</v>
      </c>
      <c r="C580" s="35" t="s">
        <v>488</v>
      </c>
      <c r="D580" s="37">
        <v>0</v>
      </c>
      <c r="E580" s="37">
        <v>0</v>
      </c>
      <c r="F580" s="37">
        <v>0</v>
      </c>
    </row>
    <row r="581" spans="1:6" s="40" customFormat="1" ht="30.75" hidden="1" customHeight="1" x14ac:dyDescent="0.25">
      <c r="A581" s="60" t="s">
        <v>520</v>
      </c>
      <c r="B581" s="35" t="s">
        <v>521</v>
      </c>
      <c r="C581" s="35" t="s">
        <v>101</v>
      </c>
      <c r="D581" s="37">
        <f t="shared" ref="D581:F582" si="133">D582</f>
        <v>0</v>
      </c>
      <c r="E581" s="37">
        <f t="shared" si="133"/>
        <v>0</v>
      </c>
      <c r="F581" s="37">
        <f t="shared" si="133"/>
        <v>0</v>
      </c>
    </row>
    <row r="582" spans="1:6" s="40" customFormat="1" ht="26.25" hidden="1" x14ac:dyDescent="0.25">
      <c r="A582" s="38" t="s">
        <v>522</v>
      </c>
      <c r="B582" s="35" t="s">
        <v>521</v>
      </c>
      <c r="C582" s="35" t="s">
        <v>121</v>
      </c>
      <c r="D582" s="37">
        <f t="shared" si="133"/>
        <v>0</v>
      </c>
      <c r="E582" s="37">
        <f t="shared" si="133"/>
        <v>0</v>
      </c>
      <c r="F582" s="37">
        <f t="shared" si="133"/>
        <v>0</v>
      </c>
    </row>
    <row r="583" spans="1:6" s="40" customFormat="1" ht="26.25" hidden="1" x14ac:dyDescent="0.25">
      <c r="A583" s="38" t="s">
        <v>255</v>
      </c>
      <c r="B583" s="35" t="s">
        <v>521</v>
      </c>
      <c r="C583" s="35" t="s">
        <v>123</v>
      </c>
      <c r="D583" s="37">
        <v>0</v>
      </c>
      <c r="E583" s="37">
        <v>0</v>
      </c>
      <c r="F583" s="37">
        <v>0</v>
      </c>
    </row>
    <row r="584" spans="1:6" s="40" customFormat="1" ht="26.25" hidden="1" x14ac:dyDescent="0.25">
      <c r="A584" s="38" t="s">
        <v>523</v>
      </c>
      <c r="B584" s="35" t="s">
        <v>524</v>
      </c>
      <c r="C584" s="35" t="s">
        <v>101</v>
      </c>
      <c r="D584" s="37">
        <f t="shared" ref="D584:F585" si="134">D585</f>
        <v>0</v>
      </c>
      <c r="E584" s="37">
        <f t="shared" si="134"/>
        <v>0</v>
      </c>
      <c r="F584" s="37">
        <f t="shared" si="134"/>
        <v>0</v>
      </c>
    </row>
    <row r="585" spans="1:6" s="40" customFormat="1" ht="26.25" hidden="1" x14ac:dyDescent="0.25">
      <c r="A585" s="38" t="s">
        <v>522</v>
      </c>
      <c r="B585" s="35" t="s">
        <v>524</v>
      </c>
      <c r="C585" s="35" t="s">
        <v>121</v>
      </c>
      <c r="D585" s="37">
        <f t="shared" si="134"/>
        <v>0</v>
      </c>
      <c r="E585" s="37">
        <f t="shared" si="134"/>
        <v>0</v>
      </c>
      <c r="F585" s="37">
        <f t="shared" si="134"/>
        <v>0</v>
      </c>
    </row>
    <row r="586" spans="1:6" s="40" customFormat="1" ht="26.25" hidden="1" x14ac:dyDescent="0.25">
      <c r="A586" s="38" t="s">
        <v>255</v>
      </c>
      <c r="B586" s="35" t="s">
        <v>524</v>
      </c>
      <c r="C586" s="35" t="s">
        <v>123</v>
      </c>
      <c r="D586" s="37">
        <v>0</v>
      </c>
      <c r="E586" s="37">
        <v>0</v>
      </c>
      <c r="F586" s="37">
        <v>0</v>
      </c>
    </row>
    <row r="587" spans="1:6" ht="39" hidden="1" x14ac:dyDescent="0.25">
      <c r="A587" s="38" t="s">
        <v>525</v>
      </c>
      <c r="B587" s="35" t="s">
        <v>526</v>
      </c>
      <c r="C587" s="35" t="s">
        <v>101</v>
      </c>
      <c r="D587" s="37">
        <f t="shared" ref="D587:F589" si="135">D588</f>
        <v>0</v>
      </c>
      <c r="E587" s="37">
        <f t="shared" si="135"/>
        <v>0</v>
      </c>
      <c r="F587" s="37">
        <f t="shared" si="135"/>
        <v>0</v>
      </c>
    </row>
    <row r="588" spans="1:6" ht="26.25" hidden="1" x14ac:dyDescent="0.25">
      <c r="A588" s="38" t="s">
        <v>527</v>
      </c>
      <c r="B588" s="35" t="s">
        <v>526</v>
      </c>
      <c r="C588" s="35" t="s">
        <v>101</v>
      </c>
      <c r="D588" s="37">
        <f t="shared" si="135"/>
        <v>0</v>
      </c>
      <c r="E588" s="37">
        <f t="shared" si="135"/>
        <v>0</v>
      </c>
      <c r="F588" s="37">
        <f t="shared" si="135"/>
        <v>0</v>
      </c>
    </row>
    <row r="589" spans="1:6" ht="64.5" hidden="1" x14ac:dyDescent="0.25">
      <c r="A589" s="38" t="s">
        <v>110</v>
      </c>
      <c r="B589" s="35" t="s">
        <v>526</v>
      </c>
      <c r="C589" s="35" t="s">
        <v>111</v>
      </c>
      <c r="D589" s="37">
        <f t="shared" si="135"/>
        <v>0</v>
      </c>
      <c r="E589" s="37">
        <f t="shared" si="135"/>
        <v>0</v>
      </c>
      <c r="F589" s="37">
        <f t="shared" si="135"/>
        <v>0</v>
      </c>
    </row>
    <row r="590" spans="1:6" ht="15" hidden="1" x14ac:dyDescent="0.25">
      <c r="A590" s="38" t="s">
        <v>528</v>
      </c>
      <c r="B590" s="35" t="s">
        <v>526</v>
      </c>
      <c r="C590" s="35" t="s">
        <v>240</v>
      </c>
      <c r="D590" s="37">
        <f>30-30</f>
        <v>0</v>
      </c>
      <c r="E590" s="37">
        <f>30-30</f>
        <v>0</v>
      </c>
      <c r="F590" s="37">
        <f>30-30</f>
        <v>0</v>
      </c>
    </row>
    <row r="591" spans="1:6" ht="51.75" hidden="1" x14ac:dyDescent="0.25">
      <c r="A591" s="38" t="s">
        <v>529</v>
      </c>
      <c r="B591" s="35" t="s">
        <v>438</v>
      </c>
      <c r="C591" s="35" t="s">
        <v>101</v>
      </c>
      <c r="D591" s="37">
        <f t="shared" ref="D591:F592" si="136">D592</f>
        <v>0</v>
      </c>
      <c r="E591" s="37">
        <f t="shared" si="136"/>
        <v>0</v>
      </c>
      <c r="F591" s="37">
        <f t="shared" si="136"/>
        <v>0</v>
      </c>
    </row>
    <row r="592" spans="1:6" ht="26.25" hidden="1" x14ac:dyDescent="0.25">
      <c r="A592" s="38" t="s">
        <v>522</v>
      </c>
      <c r="B592" s="35" t="s">
        <v>438</v>
      </c>
      <c r="C592" s="35" t="s">
        <v>121</v>
      </c>
      <c r="D592" s="37">
        <f t="shared" si="136"/>
        <v>0</v>
      </c>
      <c r="E592" s="37">
        <f t="shared" si="136"/>
        <v>0</v>
      </c>
      <c r="F592" s="37">
        <f t="shared" si="136"/>
        <v>0</v>
      </c>
    </row>
    <row r="593" spans="1:7" ht="26.25" hidden="1" x14ac:dyDescent="0.25">
      <c r="A593" s="38" t="s">
        <v>255</v>
      </c>
      <c r="B593" s="35" t="s">
        <v>438</v>
      </c>
      <c r="C593" s="35" t="s">
        <v>123</v>
      </c>
      <c r="D593" s="37">
        <v>0</v>
      </c>
      <c r="E593" s="37">
        <v>0</v>
      </c>
      <c r="F593" s="37">
        <v>0</v>
      </c>
    </row>
    <row r="594" spans="1:7" s="46" customFormat="1" ht="15.75" x14ac:dyDescent="0.25">
      <c r="A594" s="54" t="s">
        <v>538</v>
      </c>
      <c r="B594" s="45"/>
      <c r="C594" s="45"/>
      <c r="D594" s="34">
        <f>D13+D26+D38+D47+D52+D61+D79+D102+D125+D153+D185+D234+D273+D329+D341+D370+D387+D407+D428+D445+D458+D540+D565+D439+D263</f>
        <v>119161</v>
      </c>
      <c r="E594" s="34">
        <f>E13+E26+E38+E47+E52+E61+E79+E102+E125+E153+E185+E234+E273+E329+E341+E370+E387+E407+E428+E445+E458+E540+E565+E439+E263</f>
        <v>88887.5</v>
      </c>
      <c r="F594" s="34">
        <f>F13+F26+F38+F47+F52+F61+F79+F102+F125+F153+F185+F234+F273+F329+F341+F370+F387+F407+F428+F445+F458+F540+F565+F439+F263</f>
        <v>91397.400000000009</v>
      </c>
      <c r="G594" s="69"/>
    </row>
    <row r="595" spans="1:7" x14ac:dyDescent="0.2">
      <c r="A595" s="47"/>
      <c r="B595" s="48"/>
      <c r="C595" s="48"/>
      <c r="D595" s="48"/>
      <c r="E595" s="48"/>
      <c r="F595" s="48"/>
    </row>
    <row r="596" spans="1:7" x14ac:dyDescent="0.2">
      <c r="A596" s="47"/>
      <c r="B596" s="48"/>
      <c r="C596" s="48"/>
      <c r="D596" s="50">
        <v>86772.1</v>
      </c>
      <c r="E596" s="50">
        <v>88680.7</v>
      </c>
      <c r="F596" s="50">
        <v>91111</v>
      </c>
    </row>
    <row r="597" spans="1:7" x14ac:dyDescent="0.2">
      <c r="A597" s="47"/>
      <c r="B597" s="48"/>
      <c r="C597" s="48"/>
      <c r="D597" s="48"/>
      <c r="E597" s="48"/>
      <c r="F597" s="48"/>
    </row>
    <row r="598" spans="1:7" x14ac:dyDescent="0.2">
      <c r="A598" s="47"/>
      <c r="B598" s="48"/>
      <c r="C598" s="48"/>
      <c r="D598" s="48"/>
      <c r="E598" s="48"/>
      <c r="F598" s="48"/>
    </row>
    <row r="599" spans="1:7" x14ac:dyDescent="0.2">
      <c r="A599" s="47"/>
      <c r="B599" s="48"/>
      <c r="C599" s="48"/>
      <c r="D599" s="48"/>
    </row>
    <row r="600" spans="1:7" x14ac:dyDescent="0.2">
      <c r="A600" s="47"/>
      <c r="B600" s="48"/>
      <c r="C600" s="48"/>
      <c r="D600" s="48"/>
    </row>
    <row r="601" spans="1:7" x14ac:dyDescent="0.2">
      <c r="A601" s="47"/>
      <c r="B601" s="48"/>
      <c r="C601" s="48"/>
      <c r="D601" s="48"/>
    </row>
    <row r="602" spans="1:7" x14ac:dyDescent="0.2">
      <c r="A602" s="47"/>
      <c r="B602" s="48"/>
      <c r="C602" s="48"/>
      <c r="D602" s="48"/>
    </row>
    <row r="603" spans="1:7" x14ac:dyDescent="0.2">
      <c r="A603" s="47"/>
      <c r="B603" s="48"/>
      <c r="C603" s="48"/>
      <c r="D603" s="48"/>
    </row>
    <row r="604" spans="1:7" x14ac:dyDescent="0.2">
      <c r="A604" s="47"/>
      <c r="B604" s="48"/>
      <c r="C604" s="48"/>
      <c r="D604" s="48"/>
    </row>
    <row r="605" spans="1:7" x14ac:dyDescent="0.2">
      <c r="A605" s="47"/>
      <c r="B605" s="48"/>
      <c r="C605" s="48"/>
      <c r="D605" s="48"/>
    </row>
    <row r="606" spans="1:7" x14ac:dyDescent="0.2">
      <c r="A606" s="47"/>
      <c r="B606" s="48"/>
      <c r="C606" s="48"/>
      <c r="D606" s="48"/>
    </row>
    <row r="607" spans="1:7" x14ac:dyDescent="0.2">
      <c r="A607" s="47"/>
      <c r="B607" s="48"/>
      <c r="C607" s="48"/>
      <c r="D607" s="48"/>
    </row>
    <row r="608" spans="1:7" x14ac:dyDescent="0.2">
      <c r="A608" s="47"/>
      <c r="B608" s="48"/>
      <c r="C608" s="48"/>
      <c r="D608" s="48"/>
    </row>
    <row r="609" spans="1:4" x14ac:dyDescent="0.2">
      <c r="A609" s="47"/>
      <c r="B609" s="48"/>
      <c r="C609" s="48"/>
      <c r="D609" s="48"/>
    </row>
    <row r="610" spans="1:4" x14ac:dyDescent="0.2">
      <c r="A610" s="47"/>
      <c r="B610" s="48"/>
      <c r="C610" s="48"/>
      <c r="D610" s="48"/>
    </row>
    <row r="611" spans="1:4" x14ac:dyDescent="0.2">
      <c r="A611" s="47"/>
      <c r="B611" s="48"/>
      <c r="C611" s="48"/>
      <c r="D611" s="48"/>
    </row>
    <row r="612" spans="1:4" x14ac:dyDescent="0.2">
      <c r="A612" s="47"/>
      <c r="B612" s="48"/>
      <c r="C612" s="48"/>
      <c r="D612" s="48"/>
    </row>
    <row r="613" spans="1:4" x14ac:dyDescent="0.2">
      <c r="A613" s="47"/>
      <c r="B613" s="48"/>
      <c r="C613" s="48"/>
      <c r="D613" s="48"/>
    </row>
    <row r="614" spans="1:4" x14ac:dyDescent="0.2">
      <c r="A614" s="47"/>
      <c r="B614" s="48"/>
      <c r="C614" s="48"/>
      <c r="D614" s="48"/>
    </row>
    <row r="615" spans="1:4" x14ac:dyDescent="0.2">
      <c r="A615" s="47"/>
      <c r="B615" s="48"/>
      <c r="C615" s="48"/>
      <c r="D615" s="48"/>
    </row>
    <row r="616" spans="1:4" x14ac:dyDescent="0.2">
      <c r="A616" s="47"/>
      <c r="B616" s="48"/>
      <c r="C616" s="48"/>
      <c r="D616" s="48"/>
    </row>
    <row r="617" spans="1:4" x14ac:dyDescent="0.2">
      <c r="A617" s="47"/>
      <c r="B617" s="48"/>
      <c r="C617" s="48"/>
      <c r="D617" s="48"/>
    </row>
    <row r="618" spans="1:4" x14ac:dyDescent="0.2">
      <c r="A618" s="47"/>
      <c r="B618" s="48"/>
      <c r="C618" s="48"/>
      <c r="D618" s="48"/>
    </row>
    <row r="619" spans="1:4" x14ac:dyDescent="0.2">
      <c r="A619" s="47"/>
      <c r="B619" s="48"/>
      <c r="C619" s="48"/>
      <c r="D619" s="48"/>
    </row>
    <row r="620" spans="1:4" x14ac:dyDescent="0.2">
      <c r="A620" s="47"/>
      <c r="B620" s="48"/>
      <c r="C620" s="48"/>
      <c r="D620" s="48"/>
    </row>
    <row r="621" spans="1:4" x14ac:dyDescent="0.2">
      <c r="A621" s="47"/>
      <c r="B621" s="48"/>
      <c r="C621" s="48"/>
      <c r="D621" s="48"/>
    </row>
    <row r="622" spans="1:4" x14ac:dyDescent="0.2">
      <c r="A622" s="47"/>
      <c r="B622" s="48"/>
      <c r="C622" s="48"/>
      <c r="D622" s="48"/>
    </row>
    <row r="623" spans="1:4" x14ac:dyDescent="0.2">
      <c r="A623" s="47"/>
      <c r="B623" s="48"/>
      <c r="C623" s="48"/>
      <c r="D623" s="48"/>
    </row>
    <row r="624" spans="1:4" x14ac:dyDescent="0.2">
      <c r="A624" s="47"/>
      <c r="B624" s="48"/>
      <c r="C624" s="48"/>
      <c r="D624" s="48"/>
    </row>
    <row r="625" spans="1:4" x14ac:dyDescent="0.2">
      <c r="A625" s="47"/>
      <c r="B625" s="48"/>
      <c r="C625" s="48"/>
      <c r="D625" s="48"/>
    </row>
    <row r="626" spans="1:4" x14ac:dyDescent="0.2">
      <c r="A626" s="47"/>
      <c r="B626" s="48"/>
      <c r="C626" s="48"/>
      <c r="D626" s="48"/>
    </row>
    <row r="627" spans="1:4" x14ac:dyDescent="0.2">
      <c r="A627" s="47"/>
      <c r="B627" s="48"/>
      <c r="C627" s="48"/>
      <c r="D627" s="48"/>
    </row>
    <row r="628" spans="1:4" x14ac:dyDescent="0.2">
      <c r="A628" s="47"/>
      <c r="B628" s="48"/>
      <c r="C628" s="48"/>
      <c r="D628" s="48"/>
    </row>
    <row r="629" spans="1:4" x14ac:dyDescent="0.2">
      <c r="A629" s="47"/>
      <c r="B629" s="48"/>
      <c r="C629" s="48"/>
      <c r="D629" s="48"/>
    </row>
    <row r="630" spans="1:4" x14ac:dyDescent="0.2">
      <c r="A630" s="47"/>
      <c r="B630" s="48"/>
      <c r="C630" s="48"/>
      <c r="D630" s="48"/>
    </row>
    <row r="631" spans="1:4" x14ac:dyDescent="0.2">
      <c r="A631" s="47"/>
      <c r="B631" s="48"/>
      <c r="C631" s="48"/>
      <c r="D631" s="48"/>
    </row>
    <row r="632" spans="1:4" x14ac:dyDescent="0.2">
      <c r="A632" s="47"/>
      <c r="B632" s="48"/>
      <c r="C632" s="48"/>
      <c r="D632" s="48"/>
    </row>
    <row r="633" spans="1:4" x14ac:dyDescent="0.2">
      <c r="A633" s="47"/>
      <c r="B633" s="48"/>
      <c r="C633" s="48"/>
      <c r="D633" s="48"/>
    </row>
    <row r="634" spans="1:4" x14ac:dyDescent="0.2">
      <c r="A634" s="47"/>
      <c r="B634" s="48"/>
      <c r="C634" s="48"/>
      <c r="D634" s="48"/>
    </row>
    <row r="635" spans="1:4" x14ac:dyDescent="0.2">
      <c r="A635" s="47"/>
      <c r="B635" s="48"/>
      <c r="C635" s="48"/>
      <c r="D635" s="48"/>
    </row>
    <row r="636" spans="1:4" x14ac:dyDescent="0.2">
      <c r="A636" s="47"/>
      <c r="B636" s="48"/>
      <c r="C636" s="48"/>
      <c r="D636" s="48"/>
    </row>
    <row r="637" spans="1:4" x14ac:dyDescent="0.2">
      <c r="A637" s="47"/>
      <c r="B637" s="48"/>
      <c r="C637" s="48"/>
      <c r="D637" s="48"/>
    </row>
    <row r="638" spans="1:4" x14ac:dyDescent="0.2">
      <c r="A638" s="47"/>
      <c r="B638" s="48"/>
      <c r="C638" s="48"/>
      <c r="D638" s="48"/>
    </row>
    <row r="639" spans="1:4" x14ac:dyDescent="0.2">
      <c r="A639" s="47"/>
      <c r="B639" s="48"/>
      <c r="C639" s="48"/>
      <c r="D639" s="48"/>
    </row>
    <row r="640" spans="1:4" x14ac:dyDescent="0.2">
      <c r="A640" s="47"/>
      <c r="B640" s="48"/>
      <c r="C640" s="48"/>
      <c r="D640" s="48"/>
    </row>
    <row r="641" spans="1:4" x14ac:dyDescent="0.2">
      <c r="A641" s="47"/>
      <c r="B641" s="48"/>
      <c r="C641" s="48"/>
      <c r="D641" s="48"/>
    </row>
    <row r="642" spans="1:4" x14ac:dyDescent="0.2">
      <c r="A642" s="47"/>
      <c r="B642" s="48"/>
      <c r="C642" s="48"/>
      <c r="D642" s="48"/>
    </row>
    <row r="643" spans="1:4" x14ac:dyDescent="0.2">
      <c r="A643" s="47"/>
      <c r="B643" s="48"/>
      <c r="C643" s="48"/>
      <c r="D643" s="48"/>
    </row>
    <row r="644" spans="1:4" x14ac:dyDescent="0.2">
      <c r="A644" s="47"/>
      <c r="B644" s="48"/>
      <c r="C644" s="48"/>
      <c r="D644" s="48"/>
    </row>
    <row r="645" spans="1:4" x14ac:dyDescent="0.2">
      <c r="A645" s="47"/>
      <c r="B645" s="48"/>
      <c r="C645" s="48"/>
      <c r="D645" s="48"/>
    </row>
    <row r="646" spans="1:4" x14ac:dyDescent="0.2">
      <c r="A646" s="47"/>
      <c r="B646" s="48"/>
      <c r="C646" s="48"/>
      <c r="D646" s="48"/>
    </row>
    <row r="647" spans="1:4" x14ac:dyDescent="0.2">
      <c r="A647" s="47"/>
      <c r="B647" s="48"/>
      <c r="C647" s="48"/>
      <c r="D647" s="48"/>
    </row>
    <row r="648" spans="1:4" x14ac:dyDescent="0.2">
      <c r="A648" s="47"/>
      <c r="B648" s="48"/>
      <c r="C648" s="48"/>
      <c r="D648" s="48"/>
    </row>
    <row r="649" spans="1:4" x14ac:dyDescent="0.2">
      <c r="A649" s="47"/>
      <c r="B649" s="48"/>
      <c r="C649" s="48"/>
      <c r="D649" s="48"/>
    </row>
    <row r="650" spans="1:4" x14ac:dyDescent="0.2">
      <c r="A650" s="47"/>
      <c r="B650" s="48"/>
      <c r="C650" s="48"/>
      <c r="D650" s="48"/>
    </row>
    <row r="651" spans="1:4" x14ac:dyDescent="0.2">
      <c r="A651" s="47"/>
      <c r="B651" s="48"/>
      <c r="C651" s="48"/>
      <c r="D651" s="48"/>
    </row>
    <row r="652" spans="1:4" x14ac:dyDescent="0.2">
      <c r="A652" s="47"/>
      <c r="B652" s="48"/>
      <c r="C652" s="48"/>
      <c r="D652" s="48"/>
    </row>
    <row r="653" spans="1:4" x14ac:dyDescent="0.2">
      <c r="A653" s="47"/>
      <c r="B653" s="48"/>
      <c r="C653" s="48"/>
      <c r="D653" s="48"/>
    </row>
    <row r="654" spans="1:4" x14ac:dyDescent="0.2">
      <c r="A654" s="47"/>
      <c r="B654" s="48"/>
      <c r="C654" s="48"/>
      <c r="D654" s="48"/>
    </row>
    <row r="655" spans="1:4" x14ac:dyDescent="0.2">
      <c r="A655" s="47"/>
      <c r="B655" s="48"/>
      <c r="C655" s="48"/>
      <c r="D655" s="48"/>
    </row>
    <row r="656" spans="1:4" x14ac:dyDescent="0.2">
      <c r="A656" s="47"/>
      <c r="B656" s="48"/>
      <c r="C656" s="48"/>
      <c r="D656" s="48"/>
    </row>
    <row r="657" spans="1:4" x14ac:dyDescent="0.2">
      <c r="A657" s="47"/>
      <c r="B657" s="48"/>
      <c r="C657" s="48"/>
      <c r="D657" s="48"/>
    </row>
    <row r="658" spans="1:4" x14ac:dyDescent="0.2">
      <c r="A658" s="47"/>
      <c r="B658" s="48"/>
      <c r="C658" s="48"/>
      <c r="D658" s="48"/>
    </row>
    <row r="659" spans="1:4" x14ac:dyDescent="0.2">
      <c r="A659" s="47"/>
      <c r="B659" s="48"/>
      <c r="C659" s="48"/>
      <c r="D659" s="48"/>
    </row>
    <row r="660" spans="1:4" x14ac:dyDescent="0.2">
      <c r="A660" s="47"/>
      <c r="B660" s="48"/>
      <c r="C660" s="48"/>
      <c r="D660" s="48"/>
    </row>
    <row r="661" spans="1:4" x14ac:dyDescent="0.2">
      <c r="A661" s="47"/>
      <c r="B661" s="48"/>
      <c r="C661" s="48"/>
      <c r="D661" s="48"/>
    </row>
    <row r="662" spans="1:4" x14ac:dyDescent="0.2">
      <c r="A662" s="47"/>
      <c r="B662" s="48"/>
      <c r="C662" s="48"/>
      <c r="D662" s="48"/>
    </row>
    <row r="663" spans="1:4" x14ac:dyDescent="0.2">
      <c r="A663" s="47"/>
      <c r="B663" s="48"/>
      <c r="C663" s="48"/>
      <c r="D663" s="48"/>
    </row>
    <row r="664" spans="1:4" x14ac:dyDescent="0.2">
      <c r="A664" s="47"/>
      <c r="B664" s="48"/>
      <c r="C664" s="48"/>
      <c r="D664" s="48"/>
    </row>
    <row r="665" spans="1:4" x14ac:dyDescent="0.2">
      <c r="A665" s="47"/>
      <c r="B665" s="48"/>
      <c r="C665" s="48"/>
      <c r="D665" s="48"/>
    </row>
    <row r="666" spans="1:4" x14ac:dyDescent="0.2">
      <c r="A666" s="47"/>
      <c r="B666" s="48"/>
      <c r="C666" s="48"/>
      <c r="D666" s="48"/>
    </row>
    <row r="667" spans="1:4" x14ac:dyDescent="0.2">
      <c r="A667" s="47"/>
      <c r="B667" s="48"/>
      <c r="C667" s="48"/>
      <c r="D667" s="48"/>
    </row>
    <row r="668" spans="1:4" x14ac:dyDescent="0.2">
      <c r="A668" s="47"/>
      <c r="B668" s="48"/>
      <c r="C668" s="48"/>
      <c r="D668" s="48"/>
    </row>
    <row r="669" spans="1:4" x14ac:dyDescent="0.2">
      <c r="A669" s="47"/>
      <c r="B669" s="48"/>
      <c r="C669" s="48"/>
      <c r="D669" s="48"/>
    </row>
    <row r="670" spans="1:4" x14ac:dyDescent="0.2">
      <c r="A670" s="47"/>
      <c r="B670" s="48"/>
      <c r="C670" s="48"/>
      <c r="D670" s="48"/>
    </row>
    <row r="671" spans="1:4" x14ac:dyDescent="0.2">
      <c r="A671" s="47"/>
      <c r="B671" s="48"/>
      <c r="C671" s="48"/>
      <c r="D671" s="48"/>
    </row>
    <row r="672" spans="1:4" x14ac:dyDescent="0.2">
      <c r="A672" s="47"/>
      <c r="B672" s="48"/>
      <c r="C672" s="48"/>
      <c r="D672" s="48"/>
    </row>
    <row r="673" spans="1:4" x14ac:dyDescent="0.2">
      <c r="A673" s="47"/>
      <c r="B673" s="48"/>
      <c r="C673" s="48"/>
      <c r="D673" s="48"/>
    </row>
    <row r="674" spans="1:4" x14ac:dyDescent="0.2">
      <c r="A674" s="47"/>
      <c r="B674" s="48"/>
      <c r="C674" s="48"/>
      <c r="D674" s="48"/>
    </row>
    <row r="675" spans="1:4" x14ac:dyDescent="0.2">
      <c r="A675" s="47"/>
      <c r="B675" s="48"/>
      <c r="C675" s="48"/>
      <c r="D675" s="48"/>
    </row>
    <row r="676" spans="1:4" x14ac:dyDescent="0.2">
      <c r="A676" s="47"/>
      <c r="B676" s="48"/>
      <c r="C676" s="48"/>
      <c r="D676" s="48"/>
    </row>
    <row r="677" spans="1:4" x14ac:dyDescent="0.2">
      <c r="A677" s="47"/>
      <c r="B677" s="48"/>
      <c r="C677" s="48"/>
      <c r="D677" s="48"/>
    </row>
    <row r="678" spans="1:4" x14ac:dyDescent="0.2">
      <c r="A678" s="47"/>
      <c r="B678" s="48"/>
      <c r="C678" s="48"/>
      <c r="D678" s="48"/>
    </row>
    <row r="679" spans="1:4" x14ac:dyDescent="0.2">
      <c r="A679" s="47"/>
      <c r="B679" s="48"/>
      <c r="C679" s="48"/>
      <c r="D679" s="48"/>
    </row>
    <row r="680" spans="1:4" x14ac:dyDescent="0.2">
      <c r="A680" s="47"/>
      <c r="B680" s="48"/>
      <c r="C680" s="48"/>
      <c r="D680" s="48"/>
    </row>
    <row r="681" spans="1:4" x14ac:dyDescent="0.2">
      <c r="A681" s="47"/>
      <c r="B681" s="48"/>
      <c r="C681" s="48"/>
      <c r="D681" s="48"/>
    </row>
    <row r="682" spans="1:4" x14ac:dyDescent="0.2">
      <c r="A682" s="47"/>
      <c r="B682" s="48"/>
      <c r="C682" s="48"/>
      <c r="D682" s="48"/>
    </row>
    <row r="683" spans="1:4" x14ac:dyDescent="0.2">
      <c r="A683" s="47"/>
      <c r="B683" s="48"/>
      <c r="C683" s="48"/>
      <c r="D683" s="48"/>
    </row>
    <row r="684" spans="1:4" x14ac:dyDescent="0.2">
      <c r="A684" s="47"/>
      <c r="B684" s="48"/>
      <c r="C684" s="48"/>
      <c r="D684" s="48"/>
    </row>
    <row r="685" spans="1:4" x14ac:dyDescent="0.2">
      <c r="A685" s="47"/>
      <c r="B685" s="48"/>
      <c r="C685" s="48"/>
      <c r="D685" s="48"/>
    </row>
  </sheetData>
  <mergeCells count="14">
    <mergeCell ref="A1:H1"/>
    <mergeCell ref="A2:H2"/>
    <mergeCell ref="F10:F11"/>
    <mergeCell ref="D4:F4"/>
    <mergeCell ref="A5:F5"/>
    <mergeCell ref="A6:F6"/>
    <mergeCell ref="A7:F7"/>
    <mergeCell ref="A8:F8"/>
    <mergeCell ref="A10:A11"/>
    <mergeCell ref="B10:B11"/>
    <mergeCell ref="C10:C11"/>
    <mergeCell ref="D10:D11"/>
    <mergeCell ref="E10:E11"/>
    <mergeCell ref="A3:F3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71" max="5" man="1"/>
    <brk id="113" max="5" man="1"/>
    <brk id="151" max="5" man="1"/>
    <brk id="218" max="5" man="1"/>
    <brk id="260" max="5" man="1"/>
    <brk id="322" max="5" man="1"/>
    <brk id="403" max="5" man="1"/>
    <brk id="462" max="5" man="1"/>
    <brk id="50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5" zoomScaleNormal="100" zoomScaleSheetLayoutView="100" workbookViewId="0">
      <selection activeCell="L43" sqref="L43"/>
    </sheetView>
  </sheetViews>
  <sheetFormatPr defaultRowHeight="12.75" x14ac:dyDescent="0.2"/>
  <cols>
    <col min="1" max="1" width="28.28515625" style="25" customWidth="1"/>
    <col min="2" max="2" width="58.5703125" style="25" customWidth="1"/>
    <col min="3" max="3" width="12.28515625" style="25" customWidth="1"/>
    <col min="4" max="11" width="9.140625" style="25" hidden="1" customWidth="1"/>
    <col min="12" max="12" width="12.28515625" style="25" customWidth="1"/>
    <col min="13" max="13" width="12.5703125" style="25" customWidth="1"/>
    <col min="14" max="16384" width="9.140625" style="25"/>
  </cols>
  <sheetData>
    <row r="1" spans="1:13" ht="12.75" hidden="1" customHeight="1" x14ac:dyDescent="0.2">
      <c r="B1" s="123"/>
      <c r="C1" s="123"/>
    </row>
    <row r="2" spans="1:13" ht="12.75" hidden="1" customHeight="1" x14ac:dyDescent="0.2">
      <c r="B2" s="123"/>
      <c r="C2" s="123"/>
    </row>
    <row r="3" spans="1:13" ht="12.75" hidden="1" customHeight="1" x14ac:dyDescent="0.2"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3" ht="33.75" hidden="1" customHeight="1" x14ac:dyDescent="0.25">
      <c r="B4" s="132"/>
      <c r="C4" s="132"/>
      <c r="D4" s="132"/>
      <c r="E4" s="132"/>
      <c r="F4" s="132"/>
      <c r="G4" s="132"/>
      <c r="H4" s="132"/>
      <c r="I4" s="132"/>
      <c r="J4" s="132"/>
      <c r="K4" s="132"/>
    </row>
    <row r="5" spans="1:13" ht="15" customHeight="1" x14ac:dyDescent="0.25">
      <c r="A5" s="122" t="s">
        <v>580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</row>
    <row r="6" spans="1:13" ht="16.5" customHeight="1" x14ac:dyDescent="0.2">
      <c r="A6" s="123" t="s">
        <v>86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</row>
    <row r="7" spans="1:13" ht="16.5" customHeight="1" x14ac:dyDescent="0.2">
      <c r="A7" s="124" t="s">
        <v>695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</row>
    <row r="8" spans="1:13" ht="18" customHeight="1" x14ac:dyDescent="0.2">
      <c r="B8" s="123" t="s">
        <v>644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</row>
    <row r="9" spans="1:13" ht="17.25" customHeight="1" x14ac:dyDescent="0.2">
      <c r="B9" s="124" t="s">
        <v>86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</row>
    <row r="10" spans="1:13" ht="17.25" customHeight="1" x14ac:dyDescent="0.2">
      <c r="B10" s="124" t="s">
        <v>585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</row>
    <row r="11" spans="1:13" ht="18.75" customHeight="1" x14ac:dyDescent="0.25">
      <c r="B11" s="132"/>
      <c r="C11" s="132"/>
      <c r="D11" s="132"/>
      <c r="E11" s="132"/>
      <c r="F11" s="132"/>
      <c r="G11" s="132"/>
      <c r="H11" s="132"/>
      <c r="I11" s="132"/>
      <c r="J11" s="132"/>
      <c r="K11" s="132"/>
    </row>
    <row r="12" spans="1:13" ht="15.75" customHeight="1" x14ac:dyDescent="0.2">
      <c r="A12" s="145" t="s">
        <v>643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</row>
    <row r="13" spans="1:13" ht="29.25" customHeight="1" x14ac:dyDescent="0.2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</row>
    <row r="14" spans="1:13" ht="27.75" customHeight="1" x14ac:dyDescent="0.25">
      <c r="A14" s="145"/>
      <c r="B14" s="145"/>
      <c r="C14" s="145"/>
      <c r="D14" s="145"/>
    </row>
    <row r="15" spans="1:13" x14ac:dyDescent="0.2">
      <c r="A15" s="146" t="s">
        <v>7</v>
      </c>
      <c r="B15" s="147" t="s">
        <v>642</v>
      </c>
      <c r="C15" s="144" t="s">
        <v>653</v>
      </c>
      <c r="D15" s="148"/>
      <c r="L15" s="144" t="s">
        <v>653</v>
      </c>
      <c r="M15" s="144" t="s">
        <v>653</v>
      </c>
    </row>
    <row r="16" spans="1:13" ht="18.75" customHeight="1" x14ac:dyDescent="0.2">
      <c r="A16" s="146"/>
      <c r="B16" s="147"/>
      <c r="C16" s="144"/>
      <c r="D16" s="148"/>
      <c r="L16" s="144"/>
      <c r="M16" s="144"/>
    </row>
    <row r="17" spans="1:13" ht="15.75" x14ac:dyDescent="0.25">
      <c r="A17" s="118">
        <v>1</v>
      </c>
      <c r="B17" s="119" t="s">
        <v>641</v>
      </c>
      <c r="C17" s="102">
        <v>3</v>
      </c>
      <c r="D17" s="99"/>
      <c r="L17" s="102">
        <v>4</v>
      </c>
      <c r="M17" s="102">
        <v>5</v>
      </c>
    </row>
    <row r="18" spans="1:13" ht="46.5" customHeight="1" x14ac:dyDescent="0.2">
      <c r="A18" s="98" t="s">
        <v>640</v>
      </c>
      <c r="B18" s="101" t="s">
        <v>639</v>
      </c>
      <c r="C18" s="100">
        <f>C31+C28</f>
        <v>6365.5</v>
      </c>
      <c r="D18" s="99"/>
      <c r="L18" s="100">
        <f>L31+L28</f>
        <v>0</v>
      </c>
      <c r="M18" s="100">
        <f>M31+M28</f>
        <v>0</v>
      </c>
    </row>
    <row r="19" spans="1:13" ht="39" hidden="1" customHeight="1" x14ac:dyDescent="0.2">
      <c r="A19" s="98" t="s">
        <v>615</v>
      </c>
      <c r="B19" s="97" t="s">
        <v>638</v>
      </c>
      <c r="C19" s="96">
        <v>4604.3999999999996</v>
      </c>
      <c r="D19" s="95"/>
      <c r="L19" s="96">
        <v>4604.3999999999996</v>
      </c>
      <c r="M19" s="96">
        <v>4604.3999999999996</v>
      </c>
    </row>
    <row r="20" spans="1:13" ht="40.5" hidden="1" customHeight="1" x14ac:dyDescent="0.25">
      <c r="A20" s="87" t="s">
        <v>637</v>
      </c>
      <c r="B20" s="89" t="s">
        <v>636</v>
      </c>
      <c r="C20" s="92">
        <v>4602.8</v>
      </c>
      <c r="D20" s="94"/>
      <c r="L20" s="92">
        <v>4602.8</v>
      </c>
      <c r="M20" s="92">
        <v>4602.8</v>
      </c>
    </row>
    <row r="21" spans="1:13" ht="40.5" hidden="1" customHeight="1" x14ac:dyDescent="0.25">
      <c r="A21" s="87" t="s">
        <v>635</v>
      </c>
      <c r="B21" s="93" t="s">
        <v>634</v>
      </c>
      <c r="C21" s="92">
        <f>C22+C25</f>
        <v>0</v>
      </c>
      <c r="D21" s="46"/>
      <c r="L21" s="92">
        <f>L22+L25</f>
        <v>0</v>
      </c>
      <c r="M21" s="92">
        <f>M22+M25</f>
        <v>0</v>
      </c>
    </row>
    <row r="22" spans="1:13" ht="40.5" hidden="1" customHeight="1" x14ac:dyDescent="0.25">
      <c r="A22" s="87" t="s">
        <v>633</v>
      </c>
      <c r="B22" s="93" t="s">
        <v>632</v>
      </c>
      <c r="C22" s="92">
        <f>C23</f>
        <v>0</v>
      </c>
      <c r="D22" s="46"/>
      <c r="L22" s="92">
        <f>L23</f>
        <v>0</v>
      </c>
      <c r="M22" s="92">
        <f>M23</f>
        <v>0</v>
      </c>
    </row>
    <row r="23" spans="1:13" ht="40.5" hidden="1" customHeight="1" x14ac:dyDescent="0.25">
      <c r="A23" s="87" t="s">
        <v>631</v>
      </c>
      <c r="B23" s="93" t="s">
        <v>630</v>
      </c>
      <c r="C23" s="92">
        <f>C24</f>
        <v>0</v>
      </c>
      <c r="D23" s="46"/>
      <c r="L23" s="92">
        <f>L24</f>
        <v>0</v>
      </c>
      <c r="M23" s="92">
        <f>M24</f>
        <v>0</v>
      </c>
    </row>
    <row r="24" spans="1:13" ht="45.75" hidden="1" customHeight="1" x14ac:dyDescent="0.25">
      <c r="A24" s="87" t="s">
        <v>629</v>
      </c>
      <c r="B24" s="93" t="s">
        <v>628</v>
      </c>
      <c r="C24" s="92">
        <v>0</v>
      </c>
      <c r="D24" s="46"/>
      <c r="L24" s="92">
        <v>0</v>
      </c>
      <c r="M24" s="92">
        <v>0</v>
      </c>
    </row>
    <row r="25" spans="1:13" ht="40.5" hidden="1" customHeight="1" x14ac:dyDescent="0.25">
      <c r="A25" s="87" t="s">
        <v>627</v>
      </c>
      <c r="B25" s="93" t="s">
        <v>626</v>
      </c>
      <c r="C25" s="92">
        <f>C26</f>
        <v>0</v>
      </c>
      <c r="D25" s="46"/>
      <c r="L25" s="92">
        <f>L26</f>
        <v>0</v>
      </c>
      <c r="M25" s="92">
        <f>M26</f>
        <v>0</v>
      </c>
    </row>
    <row r="26" spans="1:13" ht="40.5" hidden="1" customHeight="1" x14ac:dyDescent="0.25">
      <c r="A26" s="87" t="s">
        <v>625</v>
      </c>
      <c r="B26" s="93" t="s">
        <v>624</v>
      </c>
      <c r="C26" s="92">
        <f>C27</f>
        <v>0</v>
      </c>
      <c r="D26" s="46"/>
      <c r="L26" s="92">
        <f>L27</f>
        <v>0</v>
      </c>
      <c r="M26" s="92">
        <f>M27</f>
        <v>0</v>
      </c>
    </row>
    <row r="27" spans="1:13" ht="46.5" hidden="1" customHeight="1" thickBot="1" x14ac:dyDescent="0.3">
      <c r="A27" s="87" t="s">
        <v>623</v>
      </c>
      <c r="B27" s="93" t="s">
        <v>622</v>
      </c>
      <c r="C27" s="92">
        <v>0</v>
      </c>
      <c r="D27" s="46"/>
      <c r="L27" s="92">
        <v>0</v>
      </c>
      <c r="M27" s="92">
        <v>0</v>
      </c>
    </row>
    <row r="28" spans="1:13" ht="23.25" hidden="1" customHeight="1" x14ac:dyDescent="0.25">
      <c r="A28" s="87" t="s">
        <v>621</v>
      </c>
      <c r="B28" s="93" t="s">
        <v>620</v>
      </c>
      <c r="C28" s="92">
        <f>C29</f>
        <v>0</v>
      </c>
      <c r="D28" s="46"/>
      <c r="L28" s="92">
        <f>L29</f>
        <v>0</v>
      </c>
      <c r="M28" s="92">
        <f>M29</f>
        <v>0</v>
      </c>
    </row>
    <row r="29" spans="1:13" ht="27" hidden="1" customHeight="1" x14ac:dyDescent="0.25">
      <c r="A29" s="87" t="s">
        <v>619</v>
      </c>
      <c r="B29" s="93" t="s">
        <v>618</v>
      </c>
      <c r="C29" s="92">
        <f>C30</f>
        <v>0</v>
      </c>
      <c r="D29" s="46"/>
      <c r="L29" s="92">
        <f>L30</f>
        <v>0</v>
      </c>
      <c r="M29" s="92">
        <f>M30</f>
        <v>0</v>
      </c>
    </row>
    <row r="30" spans="1:13" ht="26.25" hidden="1" customHeight="1" x14ac:dyDescent="0.25">
      <c r="A30" s="87" t="s">
        <v>617</v>
      </c>
      <c r="B30" s="93" t="s">
        <v>616</v>
      </c>
      <c r="C30" s="92">
        <v>0</v>
      </c>
      <c r="D30" s="46"/>
      <c r="L30" s="92">
        <v>0</v>
      </c>
      <c r="M30" s="92">
        <v>0</v>
      </c>
    </row>
    <row r="31" spans="1:13" ht="15.75" customHeight="1" x14ac:dyDescent="0.2">
      <c r="A31" s="91" t="s">
        <v>615</v>
      </c>
      <c r="B31" s="90" t="s">
        <v>614</v>
      </c>
      <c r="C31" s="85">
        <f>C32+C34</f>
        <v>6365.5</v>
      </c>
      <c r="L31" s="85">
        <f>L32+L34</f>
        <v>0</v>
      </c>
      <c r="M31" s="85">
        <f>M32+M34</f>
        <v>0</v>
      </c>
    </row>
    <row r="32" spans="1:13" ht="17.25" customHeight="1" x14ac:dyDescent="0.2">
      <c r="A32" s="87" t="s">
        <v>613</v>
      </c>
      <c r="B32" s="89" t="s">
        <v>612</v>
      </c>
      <c r="C32" s="85">
        <f>C33</f>
        <v>-112439.7</v>
      </c>
      <c r="L32" s="85">
        <f>L33</f>
        <v>-88887.5</v>
      </c>
      <c r="M32" s="85">
        <f>M33</f>
        <v>-91397.4</v>
      </c>
    </row>
    <row r="33" spans="1:13" ht="24.75" customHeight="1" x14ac:dyDescent="0.2">
      <c r="A33" s="87" t="s">
        <v>611</v>
      </c>
      <c r="B33" s="88" t="s">
        <v>610</v>
      </c>
      <c r="C33" s="85">
        <v>-112439.7</v>
      </c>
      <c r="L33" s="85">
        <v>-88887.5</v>
      </c>
      <c r="M33" s="85">
        <v>-91397.4</v>
      </c>
    </row>
    <row r="34" spans="1:13" ht="14.25" customHeight="1" x14ac:dyDescent="0.2">
      <c r="A34" s="87" t="s">
        <v>609</v>
      </c>
      <c r="B34" s="86" t="s">
        <v>608</v>
      </c>
      <c r="C34" s="85">
        <f>C35</f>
        <v>118805.2</v>
      </c>
      <c r="L34" s="85">
        <f>L35</f>
        <v>88887.5</v>
      </c>
      <c r="M34" s="85">
        <f>M35</f>
        <v>91397.4</v>
      </c>
    </row>
    <row r="35" spans="1:13" ht="25.5" x14ac:dyDescent="0.2">
      <c r="A35" s="87" t="s">
        <v>607</v>
      </c>
      <c r="B35" s="86" t="s">
        <v>606</v>
      </c>
      <c r="C35" s="85">
        <v>118805.2</v>
      </c>
      <c r="L35" s="85">
        <v>88887.5</v>
      </c>
      <c r="M35" s="85">
        <v>91397.4</v>
      </c>
    </row>
  </sheetData>
  <mergeCells count="19">
    <mergeCell ref="L15:L16"/>
    <mergeCell ref="M15:M16"/>
    <mergeCell ref="A12:M13"/>
    <mergeCell ref="B11:K11"/>
    <mergeCell ref="A14:D14"/>
    <mergeCell ref="A15:A16"/>
    <mergeCell ref="B15:B16"/>
    <mergeCell ref="C15:C16"/>
    <mergeCell ref="D15:D16"/>
    <mergeCell ref="B1:C1"/>
    <mergeCell ref="B2:C2"/>
    <mergeCell ref="B3:K3"/>
    <mergeCell ref="B4:K4"/>
    <mergeCell ref="B8:M8"/>
    <mergeCell ref="B9:M9"/>
    <mergeCell ref="B10:M10"/>
    <mergeCell ref="A5:M5"/>
    <mergeCell ref="A6:M6"/>
    <mergeCell ref="A7:M7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5" zoomScaleNormal="100" zoomScaleSheetLayoutView="100" workbookViewId="0">
      <selection activeCell="P39" sqref="P39"/>
    </sheetView>
  </sheetViews>
  <sheetFormatPr defaultRowHeight="12.75" x14ac:dyDescent="0.2"/>
  <cols>
    <col min="1" max="1" width="28.28515625" style="25" customWidth="1"/>
    <col min="2" max="2" width="58.5703125" style="25" customWidth="1"/>
    <col min="3" max="3" width="12.28515625" style="25" customWidth="1"/>
    <col min="4" max="11" width="9.140625" style="25" hidden="1" customWidth="1"/>
    <col min="12" max="12" width="12.28515625" style="25" customWidth="1"/>
    <col min="13" max="13" width="12.5703125" style="25" customWidth="1"/>
    <col min="14" max="16384" width="9.140625" style="25"/>
  </cols>
  <sheetData>
    <row r="1" spans="1:13" ht="12.75" hidden="1" customHeight="1" x14ac:dyDescent="0.2">
      <c r="B1" s="123"/>
      <c r="C1" s="123"/>
    </row>
    <row r="2" spans="1:13" ht="12.75" hidden="1" customHeight="1" x14ac:dyDescent="0.2">
      <c r="B2" s="123"/>
      <c r="C2" s="123"/>
    </row>
    <row r="3" spans="1:13" ht="12.75" hidden="1" customHeight="1" x14ac:dyDescent="0.2">
      <c r="B3" s="124"/>
      <c r="C3" s="124"/>
      <c r="D3" s="124"/>
      <c r="E3" s="124"/>
      <c r="F3" s="124"/>
      <c r="G3" s="124"/>
      <c r="H3" s="124"/>
      <c r="I3" s="124"/>
      <c r="J3" s="124"/>
      <c r="K3" s="124"/>
    </row>
    <row r="4" spans="1:13" ht="33.75" hidden="1" customHeight="1" x14ac:dyDescent="0.25">
      <c r="B4" s="132"/>
      <c r="C4" s="132"/>
      <c r="D4" s="132"/>
      <c r="E4" s="132"/>
      <c r="F4" s="132"/>
      <c r="G4" s="132"/>
      <c r="H4" s="132"/>
      <c r="I4" s="132"/>
      <c r="J4" s="132"/>
      <c r="K4" s="132"/>
    </row>
    <row r="5" spans="1:13" ht="15" customHeight="1" x14ac:dyDescent="0.25">
      <c r="A5" s="122" t="s">
        <v>580</v>
      </c>
      <c r="B5" s="122"/>
      <c r="C5" s="122"/>
      <c r="D5" s="122"/>
      <c r="E5" s="122"/>
      <c r="F5" s="122"/>
      <c r="G5" s="122"/>
      <c r="H5" s="122"/>
      <c r="I5" s="122"/>
      <c r="J5" s="122"/>
      <c r="K5" s="122"/>
      <c r="L5" s="122"/>
      <c r="M5" s="122"/>
    </row>
    <row r="6" spans="1:13" ht="16.5" customHeight="1" x14ac:dyDescent="0.2">
      <c r="A6" s="123" t="s">
        <v>86</v>
      </c>
      <c r="B6" s="123"/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</row>
    <row r="7" spans="1:13" ht="16.5" customHeight="1" x14ac:dyDescent="0.2">
      <c r="A7" s="124" t="s">
        <v>665</v>
      </c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4"/>
    </row>
    <row r="8" spans="1:13" ht="18" customHeight="1" x14ac:dyDescent="0.2">
      <c r="B8" s="123" t="s">
        <v>644</v>
      </c>
      <c r="C8" s="123"/>
      <c r="D8" s="123"/>
      <c r="E8" s="123"/>
      <c r="F8" s="123"/>
      <c r="G8" s="123"/>
      <c r="H8" s="123"/>
      <c r="I8" s="123"/>
      <c r="J8" s="123"/>
      <c r="K8" s="123"/>
      <c r="L8" s="123"/>
      <c r="M8" s="123"/>
    </row>
    <row r="9" spans="1:13" ht="17.25" customHeight="1" x14ac:dyDescent="0.2">
      <c r="B9" s="124" t="s">
        <v>86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</row>
    <row r="10" spans="1:13" ht="17.25" customHeight="1" x14ac:dyDescent="0.2">
      <c r="B10" s="124" t="s">
        <v>585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</row>
    <row r="11" spans="1:13" ht="18.75" customHeight="1" x14ac:dyDescent="0.25">
      <c r="B11" s="132"/>
      <c r="C11" s="132"/>
      <c r="D11" s="132"/>
      <c r="E11" s="132"/>
      <c r="F11" s="132"/>
      <c r="G11" s="132"/>
      <c r="H11" s="132"/>
      <c r="I11" s="132"/>
      <c r="J11" s="132"/>
      <c r="K11" s="132"/>
    </row>
    <row r="12" spans="1:13" ht="15.75" customHeight="1" x14ac:dyDescent="0.2">
      <c r="A12" s="145" t="s">
        <v>643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</row>
    <row r="13" spans="1:13" ht="29.25" customHeight="1" x14ac:dyDescent="0.2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</row>
    <row r="14" spans="1:13" ht="27.75" customHeight="1" x14ac:dyDescent="0.25">
      <c r="A14" s="145"/>
      <c r="B14" s="145"/>
      <c r="C14" s="145"/>
      <c r="D14" s="145"/>
    </row>
    <row r="15" spans="1:13" x14ac:dyDescent="0.2">
      <c r="A15" s="146" t="s">
        <v>7</v>
      </c>
      <c r="B15" s="147" t="s">
        <v>642</v>
      </c>
      <c r="C15" s="144" t="s">
        <v>653</v>
      </c>
      <c r="D15" s="148"/>
      <c r="L15" s="144" t="s">
        <v>653</v>
      </c>
      <c r="M15" s="144" t="s">
        <v>653</v>
      </c>
    </row>
    <row r="16" spans="1:13" ht="18.75" customHeight="1" x14ac:dyDescent="0.2">
      <c r="A16" s="146"/>
      <c r="B16" s="147"/>
      <c r="C16" s="144"/>
      <c r="D16" s="148"/>
      <c r="L16" s="144"/>
      <c r="M16" s="144"/>
    </row>
    <row r="17" spans="1:13" ht="15.75" x14ac:dyDescent="0.25">
      <c r="A17" s="104">
        <v>1</v>
      </c>
      <c r="B17" s="103" t="s">
        <v>641</v>
      </c>
      <c r="C17" s="102">
        <v>3</v>
      </c>
      <c r="D17" s="99"/>
      <c r="L17" s="102">
        <v>4</v>
      </c>
      <c r="M17" s="102">
        <v>5</v>
      </c>
    </row>
    <row r="18" spans="1:13" ht="46.5" customHeight="1" x14ac:dyDescent="0.2">
      <c r="A18" s="98" t="s">
        <v>640</v>
      </c>
      <c r="B18" s="101" t="s">
        <v>639</v>
      </c>
      <c r="C18" s="100">
        <f>C31+C28</f>
        <v>6365.5</v>
      </c>
      <c r="D18" s="99"/>
      <c r="L18" s="100">
        <f t="shared" ref="L18:M18" si="0">L31+L28</f>
        <v>0</v>
      </c>
      <c r="M18" s="100">
        <f t="shared" si="0"/>
        <v>0</v>
      </c>
    </row>
    <row r="19" spans="1:13" ht="39" hidden="1" customHeight="1" x14ac:dyDescent="0.2">
      <c r="A19" s="98" t="s">
        <v>615</v>
      </c>
      <c r="B19" s="97" t="s">
        <v>638</v>
      </c>
      <c r="C19" s="96">
        <v>4604.3999999999996</v>
      </c>
      <c r="D19" s="95"/>
      <c r="L19" s="96">
        <v>4604.3999999999996</v>
      </c>
      <c r="M19" s="96">
        <v>4604.3999999999996</v>
      </c>
    </row>
    <row r="20" spans="1:13" ht="40.5" hidden="1" customHeight="1" x14ac:dyDescent="0.25">
      <c r="A20" s="87" t="s">
        <v>637</v>
      </c>
      <c r="B20" s="89" t="s">
        <v>636</v>
      </c>
      <c r="C20" s="92">
        <v>4602.8</v>
      </c>
      <c r="D20" s="94"/>
      <c r="L20" s="92">
        <v>4602.8</v>
      </c>
      <c r="M20" s="92">
        <v>4602.8</v>
      </c>
    </row>
    <row r="21" spans="1:13" ht="40.5" hidden="1" customHeight="1" x14ac:dyDescent="0.25">
      <c r="A21" s="87" t="s">
        <v>635</v>
      </c>
      <c r="B21" s="93" t="s">
        <v>634</v>
      </c>
      <c r="C21" s="92">
        <f>C22+C25</f>
        <v>0</v>
      </c>
      <c r="D21" s="46"/>
      <c r="L21" s="92">
        <f t="shared" ref="L21:M21" si="1">L22+L25</f>
        <v>0</v>
      </c>
      <c r="M21" s="92">
        <f t="shared" si="1"/>
        <v>0</v>
      </c>
    </row>
    <row r="22" spans="1:13" ht="40.5" hidden="1" customHeight="1" x14ac:dyDescent="0.25">
      <c r="A22" s="87" t="s">
        <v>633</v>
      </c>
      <c r="B22" s="93" t="s">
        <v>632</v>
      </c>
      <c r="C22" s="92">
        <f>C23</f>
        <v>0</v>
      </c>
      <c r="D22" s="46"/>
      <c r="L22" s="92">
        <f t="shared" ref="L22:M23" si="2">L23</f>
        <v>0</v>
      </c>
      <c r="M22" s="92">
        <f t="shared" si="2"/>
        <v>0</v>
      </c>
    </row>
    <row r="23" spans="1:13" ht="40.5" hidden="1" customHeight="1" x14ac:dyDescent="0.25">
      <c r="A23" s="87" t="s">
        <v>631</v>
      </c>
      <c r="B23" s="93" t="s">
        <v>630</v>
      </c>
      <c r="C23" s="92">
        <f>C24</f>
        <v>0</v>
      </c>
      <c r="D23" s="46"/>
      <c r="L23" s="92">
        <f t="shared" si="2"/>
        <v>0</v>
      </c>
      <c r="M23" s="92">
        <f t="shared" si="2"/>
        <v>0</v>
      </c>
    </row>
    <row r="24" spans="1:13" ht="45.75" hidden="1" customHeight="1" x14ac:dyDescent="0.25">
      <c r="A24" s="87" t="s">
        <v>629</v>
      </c>
      <c r="B24" s="93" t="s">
        <v>628</v>
      </c>
      <c r="C24" s="92">
        <v>0</v>
      </c>
      <c r="D24" s="46"/>
      <c r="L24" s="92">
        <v>0</v>
      </c>
      <c r="M24" s="92">
        <v>0</v>
      </c>
    </row>
    <row r="25" spans="1:13" ht="40.5" hidden="1" customHeight="1" x14ac:dyDescent="0.25">
      <c r="A25" s="87" t="s">
        <v>627</v>
      </c>
      <c r="B25" s="93" t="s">
        <v>626</v>
      </c>
      <c r="C25" s="92">
        <f>C26</f>
        <v>0</v>
      </c>
      <c r="D25" s="46"/>
      <c r="L25" s="92">
        <f t="shared" ref="L25:M26" si="3">L26</f>
        <v>0</v>
      </c>
      <c r="M25" s="92">
        <f t="shared" si="3"/>
        <v>0</v>
      </c>
    </row>
    <row r="26" spans="1:13" ht="40.5" hidden="1" customHeight="1" x14ac:dyDescent="0.25">
      <c r="A26" s="87" t="s">
        <v>625</v>
      </c>
      <c r="B26" s="93" t="s">
        <v>624</v>
      </c>
      <c r="C26" s="92">
        <f>C27</f>
        <v>0</v>
      </c>
      <c r="D26" s="46"/>
      <c r="L26" s="92">
        <f t="shared" si="3"/>
        <v>0</v>
      </c>
      <c r="M26" s="92">
        <f t="shared" si="3"/>
        <v>0</v>
      </c>
    </row>
    <row r="27" spans="1:13" ht="46.5" hidden="1" customHeight="1" thickBot="1" x14ac:dyDescent="0.25">
      <c r="A27" s="87" t="s">
        <v>623</v>
      </c>
      <c r="B27" s="93" t="s">
        <v>622</v>
      </c>
      <c r="C27" s="92">
        <v>0</v>
      </c>
      <c r="D27" s="46"/>
      <c r="L27" s="92">
        <v>0</v>
      </c>
      <c r="M27" s="92">
        <v>0</v>
      </c>
    </row>
    <row r="28" spans="1:13" ht="23.25" hidden="1" customHeight="1" x14ac:dyDescent="0.25">
      <c r="A28" s="87" t="s">
        <v>621</v>
      </c>
      <c r="B28" s="93" t="s">
        <v>620</v>
      </c>
      <c r="C28" s="92">
        <f>C29</f>
        <v>0</v>
      </c>
      <c r="D28" s="46"/>
      <c r="L28" s="92">
        <f t="shared" ref="L28:M29" si="4">L29</f>
        <v>0</v>
      </c>
      <c r="M28" s="92">
        <f t="shared" si="4"/>
        <v>0</v>
      </c>
    </row>
    <row r="29" spans="1:13" ht="27" hidden="1" customHeight="1" x14ac:dyDescent="0.25">
      <c r="A29" s="87" t="s">
        <v>619</v>
      </c>
      <c r="B29" s="93" t="s">
        <v>618</v>
      </c>
      <c r="C29" s="92">
        <f>C30</f>
        <v>0</v>
      </c>
      <c r="D29" s="46"/>
      <c r="L29" s="92">
        <f t="shared" si="4"/>
        <v>0</v>
      </c>
      <c r="M29" s="92">
        <f t="shared" si="4"/>
        <v>0</v>
      </c>
    </row>
    <row r="30" spans="1:13" ht="26.25" hidden="1" customHeight="1" x14ac:dyDescent="0.25">
      <c r="A30" s="87" t="s">
        <v>617</v>
      </c>
      <c r="B30" s="93" t="s">
        <v>616</v>
      </c>
      <c r="C30" s="92">
        <v>0</v>
      </c>
      <c r="D30" s="46"/>
      <c r="L30" s="92">
        <v>0</v>
      </c>
      <c r="M30" s="92">
        <v>0</v>
      </c>
    </row>
    <row r="31" spans="1:13" ht="15.75" customHeight="1" x14ac:dyDescent="0.2">
      <c r="A31" s="91" t="s">
        <v>615</v>
      </c>
      <c r="B31" s="90" t="s">
        <v>614</v>
      </c>
      <c r="C31" s="85">
        <f>C32+C34</f>
        <v>6365.5</v>
      </c>
      <c r="L31" s="85">
        <f t="shared" ref="L31:M31" si="5">L32+L34</f>
        <v>0</v>
      </c>
      <c r="M31" s="85">
        <f t="shared" si="5"/>
        <v>0</v>
      </c>
    </row>
    <row r="32" spans="1:13" ht="17.25" customHeight="1" x14ac:dyDescent="0.2">
      <c r="A32" s="87" t="s">
        <v>613</v>
      </c>
      <c r="B32" s="89" t="s">
        <v>612</v>
      </c>
      <c r="C32" s="85">
        <f>C33</f>
        <v>-100441.8</v>
      </c>
      <c r="L32" s="85">
        <f t="shared" ref="L32:M32" si="6">L33</f>
        <v>-88887.5</v>
      </c>
      <c r="M32" s="85">
        <f t="shared" si="6"/>
        <v>-91397.4</v>
      </c>
    </row>
    <row r="33" spans="1:13" ht="24.75" customHeight="1" x14ac:dyDescent="0.2">
      <c r="A33" s="87" t="s">
        <v>611</v>
      </c>
      <c r="B33" s="88" t="s">
        <v>610</v>
      </c>
      <c r="C33" s="85">
        <v>-100441.8</v>
      </c>
      <c r="L33" s="85">
        <v>-88887.5</v>
      </c>
      <c r="M33" s="85">
        <v>-91397.4</v>
      </c>
    </row>
    <row r="34" spans="1:13" ht="14.25" customHeight="1" x14ac:dyDescent="0.2">
      <c r="A34" s="87" t="s">
        <v>609</v>
      </c>
      <c r="B34" s="86" t="s">
        <v>608</v>
      </c>
      <c r="C34" s="85">
        <f>C35</f>
        <v>106807.3</v>
      </c>
      <c r="L34" s="85">
        <f t="shared" ref="L34:M34" si="7">L35</f>
        <v>88887.5</v>
      </c>
      <c r="M34" s="85">
        <f t="shared" si="7"/>
        <v>91397.4</v>
      </c>
    </row>
    <row r="35" spans="1:13" ht="25.5" x14ac:dyDescent="0.2">
      <c r="A35" s="87" t="s">
        <v>607</v>
      </c>
      <c r="B35" s="86" t="s">
        <v>606</v>
      </c>
      <c r="C35" s="85">
        <v>106807.3</v>
      </c>
      <c r="L35" s="85">
        <v>88887.5</v>
      </c>
      <c r="M35" s="85">
        <v>91397.4</v>
      </c>
    </row>
  </sheetData>
  <mergeCells count="19">
    <mergeCell ref="L15:L16"/>
    <mergeCell ref="M15:M16"/>
    <mergeCell ref="A12:M13"/>
    <mergeCell ref="B11:K11"/>
    <mergeCell ref="A14:D14"/>
    <mergeCell ref="A15:A16"/>
    <mergeCell ref="B15:B16"/>
    <mergeCell ref="C15:C16"/>
    <mergeCell ref="D15:D16"/>
    <mergeCell ref="B9:M9"/>
    <mergeCell ref="B10:M10"/>
    <mergeCell ref="A5:M5"/>
    <mergeCell ref="A6:M6"/>
    <mergeCell ref="A7:M7"/>
    <mergeCell ref="B1:C1"/>
    <mergeCell ref="B2:C2"/>
    <mergeCell ref="B3:K3"/>
    <mergeCell ref="B4:K4"/>
    <mergeCell ref="B8:M8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Приложение1 </vt:lpstr>
      <vt:lpstr>Приложение 1</vt:lpstr>
      <vt:lpstr>Приложение (1)</vt:lpstr>
      <vt:lpstr>Приложение 2</vt:lpstr>
      <vt:lpstr>Приложение 3</vt:lpstr>
      <vt:lpstr>Приложение 5 (1)</vt:lpstr>
      <vt:lpstr>Приложение 5</vt:lpstr>
      <vt:lpstr>Лист1</vt:lpstr>
      <vt:lpstr>'Приложение (1)'!Область_печати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5'!Область_печати</vt:lpstr>
      <vt:lpstr>'Приложение 5 (1)'!Область_печати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2018-11-01T07:48:43Z</dcterms:modified>
</cp:coreProperties>
</file>