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Приложение 1" sheetId="47" r:id="rId1"/>
    <sheet name="Приложение 2" sheetId="39" r:id="rId2"/>
    <sheet name="Приложение 3" sheetId="8" r:id="rId3"/>
    <sheet name="Приложение 4" sheetId="9" r:id="rId4"/>
    <sheet name="Приложение 5" sheetId="55" r:id="rId5"/>
    <sheet name="Приложение 6" sheetId="56" r:id="rId6"/>
    <sheet name="Приложение 7" sheetId="57" r:id="rId7"/>
    <sheet name="Приложение 8" sheetId="51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1'!$A$1:$F$72</definedName>
    <definedName name="_xlnm.Print_Area" localSheetId="4">'Приложение 5'!$A$1:$H$794</definedName>
    <definedName name="_xlnm.Print_Area" localSheetId="5">'Приложение 6'!$A$1:$I$793</definedName>
    <definedName name="_xlnm.Print_Area" localSheetId="6">'Приложение 7'!$A$1:$F$594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592" i="57" l="1"/>
  <c r="F591" i="57" s="1"/>
  <c r="E592" i="57"/>
  <c r="D592" i="57"/>
  <c r="E591" i="57"/>
  <c r="D591" i="57"/>
  <c r="F590" i="57"/>
  <c r="E590" i="57"/>
  <c r="E589" i="57" s="1"/>
  <c r="E588" i="57" s="1"/>
  <c r="E587" i="57" s="1"/>
  <c r="D590" i="57"/>
  <c r="D589" i="57" s="1"/>
  <c r="D588" i="57" s="1"/>
  <c r="D587" i="57" s="1"/>
  <c r="F589" i="57"/>
  <c r="F588" i="57"/>
  <c r="F587" i="57"/>
  <c r="F585" i="57"/>
  <c r="E585" i="57"/>
  <c r="E584" i="57" s="1"/>
  <c r="D585" i="57"/>
  <c r="D584" i="57" s="1"/>
  <c r="F584" i="57"/>
  <c r="F582" i="57"/>
  <c r="E582" i="57"/>
  <c r="D582" i="57"/>
  <c r="F581" i="57"/>
  <c r="E581" i="57"/>
  <c r="D581" i="57"/>
  <c r="F579" i="57"/>
  <c r="E579" i="57"/>
  <c r="E578" i="57" s="1"/>
  <c r="E577" i="57" s="1"/>
  <c r="D579" i="57"/>
  <c r="D578" i="57" s="1"/>
  <c r="D577" i="57" s="1"/>
  <c r="D576" i="57" s="1"/>
  <c r="F578" i="57"/>
  <c r="F577" i="57"/>
  <c r="F576" i="57" s="1"/>
  <c r="E576" i="57"/>
  <c r="F575" i="57"/>
  <c r="E575" i="57"/>
  <c r="D575" i="57"/>
  <c r="F573" i="57"/>
  <c r="E573" i="57"/>
  <c r="D573" i="57"/>
  <c r="D572" i="57" s="1"/>
  <c r="D571" i="57" s="1"/>
  <c r="F572" i="57"/>
  <c r="F571" i="57" s="1"/>
  <c r="F570" i="57" s="1"/>
  <c r="E572" i="57"/>
  <c r="E571" i="57"/>
  <c r="E570" i="57" s="1"/>
  <c r="D570" i="57"/>
  <c r="F568" i="57"/>
  <c r="E568" i="57"/>
  <c r="D568" i="57"/>
  <c r="D567" i="57" s="1"/>
  <c r="D566" i="57" s="1"/>
  <c r="D565" i="57" s="1"/>
  <c r="F567" i="57"/>
  <c r="F566" i="57" s="1"/>
  <c r="F565" i="57" s="1"/>
  <c r="E567" i="57"/>
  <c r="E566" i="57"/>
  <c r="E565" i="57"/>
  <c r="F563" i="57"/>
  <c r="E563" i="57"/>
  <c r="D563" i="57"/>
  <c r="D562" i="57" s="1"/>
  <c r="D561" i="57" s="1"/>
  <c r="F562" i="57"/>
  <c r="E562" i="57"/>
  <c r="F561" i="57"/>
  <c r="E561" i="57"/>
  <c r="F559" i="57"/>
  <c r="E559" i="57"/>
  <c r="E558" i="57" s="1"/>
  <c r="D559" i="57"/>
  <c r="D558" i="57" s="1"/>
  <c r="F558" i="57"/>
  <c r="D557" i="57"/>
  <c r="D556" i="57" s="1"/>
  <c r="D555" i="57" s="1"/>
  <c r="F556" i="57"/>
  <c r="E556" i="57"/>
  <c r="F555" i="57"/>
  <c r="E555" i="57"/>
  <c r="D554" i="57"/>
  <c r="D553" i="57" s="1"/>
  <c r="D552" i="57" s="1"/>
  <c r="F553" i="57"/>
  <c r="E553" i="57"/>
  <c r="F552" i="57"/>
  <c r="E552" i="57"/>
  <c r="D551" i="57"/>
  <c r="F550" i="57"/>
  <c r="F549" i="57" s="1"/>
  <c r="F540" i="57" s="1"/>
  <c r="E550" i="57"/>
  <c r="E549" i="57" s="1"/>
  <c r="D550" i="57"/>
  <c r="D549" i="57"/>
  <c r="D547" i="57"/>
  <c r="D546" i="57" s="1"/>
  <c r="F545" i="57"/>
  <c r="F544" i="57" s="1"/>
  <c r="F541" i="57" s="1"/>
  <c r="E545" i="57"/>
  <c r="D545" i="57"/>
  <c r="E544" i="57"/>
  <c r="D544" i="57"/>
  <c r="D543" i="57"/>
  <c r="F542" i="57"/>
  <c r="E542" i="57"/>
  <c r="E541" i="57" s="1"/>
  <c r="D542" i="57"/>
  <c r="D541" i="57" s="1"/>
  <c r="F538" i="57"/>
  <c r="F537" i="57" s="1"/>
  <c r="E538" i="57"/>
  <c r="E537" i="57" s="1"/>
  <c r="D538" i="57"/>
  <c r="D537" i="57"/>
  <c r="F535" i="57"/>
  <c r="E535" i="57"/>
  <c r="D535" i="57"/>
  <c r="D534" i="57" s="1"/>
  <c r="F534" i="57"/>
  <c r="E534" i="57"/>
  <c r="F532" i="57"/>
  <c r="E532" i="57"/>
  <c r="D532" i="57"/>
  <c r="F530" i="57"/>
  <c r="E530" i="57"/>
  <c r="D530" i="57"/>
  <c r="D529" i="57" s="1"/>
  <c r="F529" i="57"/>
  <c r="F527" i="57"/>
  <c r="E527" i="57"/>
  <c r="E526" i="57" s="1"/>
  <c r="E525" i="57" s="1"/>
  <c r="D527" i="57"/>
  <c r="F526" i="57"/>
  <c r="F525" i="57" s="1"/>
  <c r="D526" i="57"/>
  <c r="D525" i="57"/>
  <c r="F523" i="57"/>
  <c r="E523" i="57"/>
  <c r="D523" i="57"/>
  <c r="D520" i="57" s="1"/>
  <c r="F521" i="57"/>
  <c r="F520" i="57" s="1"/>
  <c r="E521" i="57"/>
  <c r="D521" i="57"/>
  <c r="E520" i="57"/>
  <c r="F519" i="57"/>
  <c r="E519" i="57"/>
  <c r="E518" i="57" s="1"/>
  <c r="D519" i="57"/>
  <c r="F518" i="57"/>
  <c r="D518" i="57"/>
  <c r="D517" i="57" s="1"/>
  <c r="F517" i="57"/>
  <c r="E517" i="57"/>
  <c r="F515" i="57"/>
  <c r="E515" i="57"/>
  <c r="D515" i="57"/>
  <c r="D514" i="57"/>
  <c r="F513" i="57"/>
  <c r="F512" i="57" s="1"/>
  <c r="E513" i="57"/>
  <c r="E512" i="57" s="1"/>
  <c r="D513" i="57"/>
  <c r="D512" i="57" s="1"/>
  <c r="F511" i="57"/>
  <c r="F510" i="57" s="1"/>
  <c r="E511" i="57"/>
  <c r="D511" i="57"/>
  <c r="D510" i="57" s="1"/>
  <c r="E510" i="57"/>
  <c r="E507" i="57" s="1"/>
  <c r="D509" i="57"/>
  <c r="D508" i="57" s="1"/>
  <c r="F508" i="57"/>
  <c r="F507" i="57" s="1"/>
  <c r="E508" i="57"/>
  <c r="D507" i="57"/>
  <c r="F506" i="57"/>
  <c r="E506" i="57"/>
  <c r="E505" i="57" s="1"/>
  <c r="E502" i="57" s="1"/>
  <c r="D506" i="57"/>
  <c r="D505" i="57" s="1"/>
  <c r="F505" i="57"/>
  <c r="D504" i="57"/>
  <c r="D503" i="57" s="1"/>
  <c r="D502" i="57" s="1"/>
  <c r="F503" i="57"/>
  <c r="E503" i="57"/>
  <c r="F502" i="57"/>
  <c r="F501" i="57"/>
  <c r="F500" i="57" s="1"/>
  <c r="E501" i="57"/>
  <c r="D501" i="57"/>
  <c r="E500" i="57"/>
  <c r="D500" i="57"/>
  <c r="F499" i="57"/>
  <c r="E499" i="57"/>
  <c r="D499" i="57"/>
  <c r="D498" i="57" s="1"/>
  <c r="F498" i="57"/>
  <c r="E498" i="57"/>
  <c r="D497" i="57"/>
  <c r="D496" i="57" s="1"/>
  <c r="F496" i="57"/>
  <c r="E496" i="57"/>
  <c r="E495" i="57" s="1"/>
  <c r="F494" i="57"/>
  <c r="E494" i="57"/>
  <c r="E493" i="57" s="1"/>
  <c r="D494" i="57"/>
  <c r="D493" i="57" s="1"/>
  <c r="F493" i="57"/>
  <c r="D492" i="57"/>
  <c r="F491" i="57"/>
  <c r="F490" i="57" s="1"/>
  <c r="E491" i="57"/>
  <c r="D491" i="57"/>
  <c r="E490" i="57"/>
  <c r="F489" i="57"/>
  <c r="F488" i="57" s="1"/>
  <c r="E489" i="57"/>
  <c r="D489" i="57"/>
  <c r="E488" i="57"/>
  <c r="D488" i="57"/>
  <c r="D487" i="57"/>
  <c r="D486" i="57" s="1"/>
  <c r="D485" i="57" s="1"/>
  <c r="F486" i="57"/>
  <c r="E486" i="57"/>
  <c r="E485" i="57" s="1"/>
  <c r="F485" i="57"/>
  <c r="F483" i="57"/>
  <c r="F482" i="57" s="1"/>
  <c r="E483" i="57"/>
  <c r="D483" i="57"/>
  <c r="E482" i="57"/>
  <c r="D482" i="57"/>
  <c r="F480" i="57"/>
  <c r="E480" i="57"/>
  <c r="E479" i="57" s="1"/>
  <c r="D480" i="57"/>
  <c r="D479" i="57" s="1"/>
  <c r="F479" i="57"/>
  <c r="D478" i="57"/>
  <c r="F477" i="57"/>
  <c r="F476" i="57" s="1"/>
  <c r="E477" i="57"/>
  <c r="D477" i="57"/>
  <c r="D476" i="57" s="1"/>
  <c r="E476" i="57"/>
  <c r="F474" i="57"/>
  <c r="F473" i="57" s="1"/>
  <c r="E474" i="57"/>
  <c r="D474" i="57"/>
  <c r="E473" i="57"/>
  <c r="D473" i="57"/>
  <c r="F472" i="57"/>
  <c r="F471" i="57" s="1"/>
  <c r="E472" i="57"/>
  <c r="D472" i="57"/>
  <c r="D471" i="57" s="1"/>
  <c r="E471" i="57"/>
  <c r="F469" i="57"/>
  <c r="E469" i="57"/>
  <c r="D469" i="57"/>
  <c r="F468" i="57"/>
  <c r="E468" i="57"/>
  <c r="E467" i="57" s="1"/>
  <c r="D468" i="57"/>
  <c r="F467" i="57"/>
  <c r="F466" i="57" s="1"/>
  <c r="D467" i="57"/>
  <c r="D466" i="57" s="1"/>
  <c r="F464" i="57"/>
  <c r="F463" i="57" s="1"/>
  <c r="E464" i="57"/>
  <c r="E463" i="57" s="1"/>
  <c r="D464" i="57"/>
  <c r="D463" i="57"/>
  <c r="F461" i="57"/>
  <c r="F460" i="57" s="1"/>
  <c r="E461" i="57"/>
  <c r="D461" i="57"/>
  <c r="D460" i="57" s="1"/>
  <c r="E460" i="57"/>
  <c r="F456" i="57"/>
  <c r="F455" i="57" s="1"/>
  <c r="E456" i="57"/>
  <c r="D456" i="57"/>
  <c r="D455" i="57" s="1"/>
  <c r="E455" i="57"/>
  <c r="D454" i="57"/>
  <c r="D453" i="57" s="1"/>
  <c r="F453" i="57"/>
  <c r="E453" i="57"/>
  <c r="F452" i="57"/>
  <c r="E452" i="57"/>
  <c r="D452" i="57"/>
  <c r="F450" i="57"/>
  <c r="E450" i="57"/>
  <c r="E449" i="57" s="1"/>
  <c r="D450" i="57"/>
  <c r="D449" i="57" s="1"/>
  <c r="F449" i="57"/>
  <c r="D448" i="57"/>
  <c r="D447" i="57" s="1"/>
  <c r="D446" i="57" s="1"/>
  <c r="F447" i="57"/>
  <c r="E447" i="57"/>
  <c r="F446" i="57"/>
  <c r="E446" i="57"/>
  <c r="F445" i="57"/>
  <c r="F443" i="57"/>
  <c r="E443" i="57"/>
  <c r="D443" i="57"/>
  <c r="D442" i="57"/>
  <c r="D441" i="57" s="1"/>
  <c r="D440" i="57" s="1"/>
  <c r="D439" i="57" s="1"/>
  <c r="F441" i="57"/>
  <c r="E441" i="57"/>
  <c r="E440" i="57" s="1"/>
  <c r="E439" i="57" s="1"/>
  <c r="F440" i="57"/>
  <c r="F439" i="57" s="1"/>
  <c r="F437" i="57"/>
  <c r="E437" i="57"/>
  <c r="D437" i="57"/>
  <c r="F435" i="57"/>
  <c r="E435" i="57"/>
  <c r="D435" i="57"/>
  <c r="F433" i="57"/>
  <c r="E433" i="57"/>
  <c r="D433" i="57"/>
  <c r="F431" i="57"/>
  <c r="E431" i="57"/>
  <c r="E430" i="57" s="1"/>
  <c r="E429" i="57" s="1"/>
  <c r="E428" i="57" s="1"/>
  <c r="D431" i="57"/>
  <c r="F430" i="57"/>
  <c r="F429" i="57" s="1"/>
  <c r="F428" i="57" s="1"/>
  <c r="D430" i="57"/>
  <c r="D429" i="57"/>
  <c r="D428" i="57" s="1"/>
  <c r="F426" i="57"/>
  <c r="E426" i="57"/>
  <c r="E425" i="57" s="1"/>
  <c r="E424" i="57" s="1"/>
  <c r="D426" i="57"/>
  <c r="F425" i="57"/>
  <c r="F424" i="57" s="1"/>
  <c r="D425" i="57"/>
  <c r="D424" i="57" s="1"/>
  <c r="F422" i="57"/>
  <c r="E422" i="57"/>
  <c r="D422" i="57"/>
  <c r="D421" i="57" s="1"/>
  <c r="F421" i="57"/>
  <c r="F420" i="57" s="1"/>
  <c r="E421" i="57"/>
  <c r="E420" i="57"/>
  <c r="D420" i="57"/>
  <c r="F419" i="57"/>
  <c r="E419" i="57"/>
  <c r="E418" i="57" s="1"/>
  <c r="E417" i="57" s="1"/>
  <c r="E416" i="57" s="1"/>
  <c r="D419" i="57"/>
  <c r="D418" i="57" s="1"/>
  <c r="F418" i="57"/>
  <c r="F417" i="57"/>
  <c r="F416" i="57" s="1"/>
  <c r="D415" i="57"/>
  <c r="F414" i="57"/>
  <c r="F413" i="57" s="1"/>
  <c r="F412" i="57" s="1"/>
  <c r="E414" i="57"/>
  <c r="D414" i="57"/>
  <c r="D413" i="57" s="1"/>
  <c r="D412" i="57" s="1"/>
  <c r="E413" i="57"/>
  <c r="E412" i="57" s="1"/>
  <c r="F410" i="57"/>
  <c r="E410" i="57"/>
  <c r="E409" i="57" s="1"/>
  <c r="E408" i="57" s="1"/>
  <c r="E407" i="57" s="1"/>
  <c r="D410" i="57"/>
  <c r="F409" i="57"/>
  <c r="F408" i="57" s="1"/>
  <c r="D409" i="57"/>
  <c r="D408" i="57" s="1"/>
  <c r="D406" i="57"/>
  <c r="F405" i="57"/>
  <c r="F404" i="57" s="1"/>
  <c r="E405" i="57"/>
  <c r="D405" i="57"/>
  <c r="D404" i="57" s="1"/>
  <c r="D388" i="57" s="1"/>
  <c r="D387" i="57" s="1"/>
  <c r="E404" i="57"/>
  <c r="F403" i="57"/>
  <c r="F402" i="57" s="1"/>
  <c r="E403" i="57"/>
  <c r="E402" i="57" s="1"/>
  <c r="E401" i="57" s="1"/>
  <c r="D403" i="57"/>
  <c r="D402" i="57"/>
  <c r="D401" i="57" s="1"/>
  <c r="F401" i="57"/>
  <c r="F399" i="57"/>
  <c r="F398" i="57" s="1"/>
  <c r="E399" i="57"/>
  <c r="D399" i="57"/>
  <c r="E398" i="57"/>
  <c r="D398" i="57"/>
  <c r="D397" i="57"/>
  <c r="F396" i="57"/>
  <c r="F395" i="57" s="1"/>
  <c r="E396" i="57"/>
  <c r="E395" i="57" s="1"/>
  <c r="D396" i="57"/>
  <c r="D395" i="57" s="1"/>
  <c r="D394" i="57"/>
  <c r="D393" i="57" s="1"/>
  <c r="D392" i="57" s="1"/>
  <c r="F393" i="57"/>
  <c r="E393" i="57"/>
  <c r="E392" i="57" s="1"/>
  <c r="F392" i="57"/>
  <c r="D391" i="57"/>
  <c r="D390" i="57" s="1"/>
  <c r="D389" i="57" s="1"/>
  <c r="D385" i="57"/>
  <c r="D384" i="57" s="1"/>
  <c r="D382" i="57"/>
  <c r="D381" i="57" s="1"/>
  <c r="D380" i="57"/>
  <c r="D379" i="57" s="1"/>
  <c r="D378" i="57" s="1"/>
  <c r="F379" i="57"/>
  <c r="E379" i="57"/>
  <c r="E378" i="57" s="1"/>
  <c r="F378" i="57"/>
  <c r="D377" i="57"/>
  <c r="D376" i="57" s="1"/>
  <c r="D375" i="57" s="1"/>
  <c r="F376" i="57"/>
  <c r="E376" i="57"/>
  <c r="F375" i="57"/>
  <c r="E375" i="57"/>
  <c r="F374" i="57"/>
  <c r="F373" i="57" s="1"/>
  <c r="F372" i="57" s="1"/>
  <c r="E374" i="57"/>
  <c r="E373" i="57" s="1"/>
  <c r="E372" i="57" s="1"/>
  <c r="E371" i="57" s="1"/>
  <c r="E370" i="57" s="1"/>
  <c r="D374" i="57"/>
  <c r="D373" i="57"/>
  <c r="D372" i="57" s="1"/>
  <c r="D371" i="57" s="1"/>
  <c r="D370" i="57" s="1"/>
  <c r="F368" i="57"/>
  <c r="E368" i="57"/>
  <c r="E367" i="57" s="1"/>
  <c r="D368" i="57"/>
  <c r="D367" i="57" s="1"/>
  <c r="F367" i="57"/>
  <c r="F366" i="57"/>
  <c r="E366" i="57"/>
  <c r="E365" i="57" s="1"/>
  <c r="E364" i="57" s="1"/>
  <c r="E363" i="57" s="1"/>
  <c r="D366" i="57"/>
  <c r="F365" i="57"/>
  <c r="F364" i="57" s="1"/>
  <c r="F363" i="57" s="1"/>
  <c r="D365" i="57"/>
  <c r="D364" i="57"/>
  <c r="D362" i="57"/>
  <c r="F361" i="57"/>
  <c r="F360" i="57" s="1"/>
  <c r="F359" i="57" s="1"/>
  <c r="E361" i="57"/>
  <c r="D361" i="57"/>
  <c r="D360" i="57" s="1"/>
  <c r="D359" i="57" s="1"/>
  <c r="E360" i="57"/>
  <c r="E359" i="57" s="1"/>
  <c r="D358" i="57"/>
  <c r="F357" i="57"/>
  <c r="F356" i="57" s="1"/>
  <c r="E357" i="57"/>
  <c r="E356" i="57" s="1"/>
  <c r="D357" i="57"/>
  <c r="D356" i="57"/>
  <c r="D355" i="57"/>
  <c r="D354" i="57" s="1"/>
  <c r="D353" i="57" s="1"/>
  <c r="F354" i="57"/>
  <c r="E354" i="57"/>
  <c r="E353" i="57" s="1"/>
  <c r="F353" i="57"/>
  <c r="D352" i="57"/>
  <c r="D351" i="57" s="1"/>
  <c r="F349" i="57"/>
  <c r="E349" i="57"/>
  <c r="D349" i="57"/>
  <c r="D348" i="57"/>
  <c r="F347" i="57"/>
  <c r="E347" i="57"/>
  <c r="E346" i="57" s="1"/>
  <c r="D347" i="57"/>
  <c r="F346" i="57"/>
  <c r="D344" i="57"/>
  <c r="D343" i="57"/>
  <c r="D340" i="57"/>
  <c r="D339" i="57"/>
  <c r="D338" i="57" s="1"/>
  <c r="D337" i="57"/>
  <c r="F336" i="57"/>
  <c r="F335" i="57" s="1"/>
  <c r="E336" i="57"/>
  <c r="D336" i="57"/>
  <c r="D335" i="57" s="1"/>
  <c r="E335" i="57"/>
  <c r="E334" i="57" s="1"/>
  <c r="E329" i="57" s="1"/>
  <c r="F334" i="57"/>
  <c r="D334" i="57"/>
  <c r="F332" i="57"/>
  <c r="E332" i="57"/>
  <c r="E331" i="57" s="1"/>
  <c r="D332" i="57"/>
  <c r="F331" i="57"/>
  <c r="F330" i="57" s="1"/>
  <c r="D331" i="57"/>
  <c r="D330" i="57" s="1"/>
  <c r="E330" i="57"/>
  <c r="F329" i="57"/>
  <c r="D329" i="57"/>
  <c r="F327" i="57"/>
  <c r="E327" i="57"/>
  <c r="E326" i="57" s="1"/>
  <c r="D327" i="57"/>
  <c r="F326" i="57"/>
  <c r="F325" i="57" s="1"/>
  <c r="D326" i="57"/>
  <c r="D325" i="57" s="1"/>
  <c r="E325" i="57"/>
  <c r="D324" i="57"/>
  <c r="D323" i="57" s="1"/>
  <c r="F323" i="57"/>
  <c r="E323" i="57"/>
  <c r="E322" i="57" s="1"/>
  <c r="F322" i="57"/>
  <c r="F321" i="57" s="1"/>
  <c r="D322" i="57"/>
  <c r="D321" i="57" s="1"/>
  <c r="E321" i="57"/>
  <c r="F319" i="57"/>
  <c r="F318" i="57" s="1"/>
  <c r="E319" i="57"/>
  <c r="D319" i="57"/>
  <c r="D318" i="57" s="1"/>
  <c r="E318" i="57"/>
  <c r="E317" i="57" s="1"/>
  <c r="F317" i="57"/>
  <c r="D317" i="57"/>
  <c r="F315" i="57"/>
  <c r="E315" i="57"/>
  <c r="E314" i="57" s="1"/>
  <c r="E309" i="57" s="1"/>
  <c r="D315" i="57"/>
  <c r="F314" i="57"/>
  <c r="D314" i="57"/>
  <c r="F313" i="57"/>
  <c r="E313" i="57"/>
  <c r="E312" i="57" s="1"/>
  <c r="D313" i="57"/>
  <c r="F312" i="57"/>
  <c r="F311" i="57" s="1"/>
  <c r="D312" i="57"/>
  <c r="D311" i="57" s="1"/>
  <c r="D310" i="57" s="1"/>
  <c r="D309" i="57" s="1"/>
  <c r="E311" i="57"/>
  <c r="E310" i="57" s="1"/>
  <c r="F310" i="57"/>
  <c r="F309" i="57" s="1"/>
  <c r="F307" i="57"/>
  <c r="F306" i="57" s="1"/>
  <c r="E307" i="57"/>
  <c r="D307" i="57"/>
  <c r="D306" i="57" s="1"/>
  <c r="E306" i="57"/>
  <c r="F304" i="57"/>
  <c r="F303" i="57" s="1"/>
  <c r="E304" i="57"/>
  <c r="D304" i="57"/>
  <c r="D303" i="57" s="1"/>
  <c r="E303" i="57"/>
  <c r="E302" i="57" s="1"/>
  <c r="F302" i="57"/>
  <c r="D302" i="57"/>
  <c r="F300" i="57"/>
  <c r="E300" i="57"/>
  <c r="E299" i="57" s="1"/>
  <c r="D300" i="57"/>
  <c r="F299" i="57"/>
  <c r="F298" i="57" s="1"/>
  <c r="D299" i="57"/>
  <c r="D298" i="57" s="1"/>
  <c r="E298" i="57"/>
  <c r="F296" i="57"/>
  <c r="F295" i="57" s="1"/>
  <c r="E296" i="57"/>
  <c r="D296" i="57"/>
  <c r="D295" i="57" s="1"/>
  <c r="E295" i="57"/>
  <c r="E294" i="57" s="1"/>
  <c r="F294" i="57"/>
  <c r="D294" i="57"/>
  <c r="F292" i="57"/>
  <c r="E292" i="57"/>
  <c r="E291" i="57" s="1"/>
  <c r="D292" i="57"/>
  <c r="F291" i="57"/>
  <c r="F290" i="57" s="1"/>
  <c r="D291" i="57"/>
  <c r="D290" i="57" s="1"/>
  <c r="E290" i="57"/>
  <c r="D289" i="57"/>
  <c r="D288" i="57" s="1"/>
  <c r="F288" i="57"/>
  <c r="E288" i="57"/>
  <c r="D287" i="57"/>
  <c r="D286" i="57" s="1"/>
  <c r="F286" i="57"/>
  <c r="E286" i="57"/>
  <c r="E285" i="57" s="1"/>
  <c r="F285" i="57"/>
  <c r="D285" i="57"/>
  <c r="D284" i="57"/>
  <c r="F283" i="57"/>
  <c r="F282" i="57" s="1"/>
  <c r="E283" i="57"/>
  <c r="D283" i="57"/>
  <c r="D282" i="57" s="1"/>
  <c r="E282" i="57"/>
  <c r="D281" i="57"/>
  <c r="D280" i="57" s="1"/>
  <c r="F280" i="57"/>
  <c r="E280" i="57"/>
  <c r="E279" i="57" s="1"/>
  <c r="F279" i="57"/>
  <c r="D279" i="57"/>
  <c r="F277" i="57"/>
  <c r="E277" i="57"/>
  <c r="E276" i="57" s="1"/>
  <c r="D277" i="57"/>
  <c r="F276" i="57"/>
  <c r="F275" i="57" s="1"/>
  <c r="F274" i="57" s="1"/>
  <c r="D276" i="57"/>
  <c r="E275" i="57"/>
  <c r="E274" i="57" s="1"/>
  <c r="D272" i="57"/>
  <c r="D271" i="57" s="1"/>
  <c r="D270" i="57" s="1"/>
  <c r="D268" i="57"/>
  <c r="D267" i="57"/>
  <c r="D266" i="57" s="1"/>
  <c r="F266" i="57"/>
  <c r="E266" i="57"/>
  <c r="E265" i="57" s="1"/>
  <c r="F265" i="57"/>
  <c r="F264" i="57" s="1"/>
  <c r="F263" i="57" s="1"/>
  <c r="D265" i="57"/>
  <c r="E264" i="57"/>
  <c r="E263" i="57" s="1"/>
  <c r="F262" i="57"/>
  <c r="E262" i="57"/>
  <c r="E261" i="57" s="1"/>
  <c r="D262" i="57"/>
  <c r="F261" i="57"/>
  <c r="F260" i="57" s="1"/>
  <c r="F259" i="57" s="1"/>
  <c r="D261" i="57"/>
  <c r="D260" i="57" s="1"/>
  <c r="E260" i="57"/>
  <c r="E259" i="57" s="1"/>
  <c r="D259" i="57"/>
  <c r="F258" i="57"/>
  <c r="E258" i="57"/>
  <c r="E257" i="57" s="1"/>
  <c r="E255" i="57" s="1"/>
  <c r="D258" i="57"/>
  <c r="F257" i="57"/>
  <c r="D257" i="57"/>
  <c r="D256" i="57" s="1"/>
  <c r="E256" i="57"/>
  <c r="D255" i="57"/>
  <c r="F253" i="57"/>
  <c r="E253" i="57"/>
  <c r="E252" i="57" s="1"/>
  <c r="D253" i="57"/>
  <c r="F252" i="57"/>
  <c r="F251" i="57" s="1"/>
  <c r="D252" i="57"/>
  <c r="D251" i="57" s="1"/>
  <c r="E251" i="57"/>
  <c r="D250" i="57"/>
  <c r="D249" i="57" s="1"/>
  <c r="F249" i="57"/>
  <c r="E249" i="57"/>
  <c r="E248" i="57" s="1"/>
  <c r="E247" i="57" s="1"/>
  <c r="F248" i="57"/>
  <c r="F247" i="57" s="1"/>
  <c r="D248" i="57"/>
  <c r="D247" i="57" s="1"/>
  <c r="D246" i="57"/>
  <c r="D245" i="57" s="1"/>
  <c r="F245" i="57"/>
  <c r="E245" i="57"/>
  <c r="E244" i="57" s="1"/>
  <c r="E243" i="57" s="1"/>
  <c r="F244" i="57"/>
  <c r="F243" i="57" s="1"/>
  <c r="D244" i="57"/>
  <c r="D243" i="57" s="1"/>
  <c r="D242" i="57"/>
  <c r="D241" i="57" s="1"/>
  <c r="F241" i="57"/>
  <c r="E241" i="57"/>
  <c r="E240" i="57" s="1"/>
  <c r="E239" i="57" s="1"/>
  <c r="F240" i="57"/>
  <c r="F239" i="57" s="1"/>
  <c r="D240" i="57"/>
  <c r="D239" i="57" s="1"/>
  <c r="D238" i="57"/>
  <c r="D237" i="57" s="1"/>
  <c r="F237" i="57"/>
  <c r="E237" i="57"/>
  <c r="E236" i="57" s="1"/>
  <c r="E235" i="57" s="1"/>
  <c r="F236" i="57"/>
  <c r="F235" i="57" s="1"/>
  <c r="D236" i="57"/>
  <c r="D235" i="57" s="1"/>
  <c r="D234" i="57" s="1"/>
  <c r="F234" i="57"/>
  <c r="F232" i="57"/>
  <c r="E232" i="57"/>
  <c r="E231" i="57" s="1"/>
  <c r="D232" i="57"/>
  <c r="F231" i="57"/>
  <c r="F230" i="57" s="1"/>
  <c r="D231" i="57"/>
  <c r="D230" i="57" s="1"/>
  <c r="E230" i="57"/>
  <c r="F228" i="57"/>
  <c r="F227" i="57" s="1"/>
  <c r="E228" i="57"/>
  <c r="D228" i="57"/>
  <c r="D227" i="57" s="1"/>
  <c r="D226" i="57" s="1"/>
  <c r="E227" i="57"/>
  <c r="E226" i="57" s="1"/>
  <c r="F226" i="57"/>
  <c r="F223" i="57"/>
  <c r="E223" i="57"/>
  <c r="E222" i="57" s="1"/>
  <c r="D223" i="57"/>
  <c r="F222" i="57"/>
  <c r="F221" i="57" s="1"/>
  <c r="D222" i="57"/>
  <c r="D221" i="57" s="1"/>
  <c r="E221" i="57"/>
  <c r="D220" i="57"/>
  <c r="D219" i="57" s="1"/>
  <c r="F219" i="57"/>
  <c r="E219" i="57"/>
  <c r="E218" i="57" s="1"/>
  <c r="E217" i="57" s="1"/>
  <c r="F218" i="57"/>
  <c r="F217" i="57" s="1"/>
  <c r="D218" i="57"/>
  <c r="D217" i="57" s="1"/>
  <c r="D216" i="57"/>
  <c r="D215" i="57" s="1"/>
  <c r="F215" i="57"/>
  <c r="E215" i="57"/>
  <c r="E214" i="57" s="1"/>
  <c r="E213" i="57" s="1"/>
  <c r="F214" i="57"/>
  <c r="F213" i="57" s="1"/>
  <c r="D214" i="57"/>
  <c r="D213" i="57" s="1"/>
  <c r="F212" i="57"/>
  <c r="F211" i="57" s="1"/>
  <c r="E212" i="57"/>
  <c r="D212" i="57"/>
  <c r="D211" i="57" s="1"/>
  <c r="D210" i="57" s="1"/>
  <c r="D209" i="57" s="1"/>
  <c r="E211" i="57"/>
  <c r="E210" i="57" s="1"/>
  <c r="F210" i="57"/>
  <c r="F209" i="57" s="1"/>
  <c r="E209" i="57"/>
  <c r="D208" i="57"/>
  <c r="D207" i="57" s="1"/>
  <c r="F207" i="57"/>
  <c r="E207" i="57"/>
  <c r="F206" i="57"/>
  <c r="F205" i="57" s="1"/>
  <c r="E206" i="57"/>
  <c r="D206" i="57"/>
  <c r="D205" i="57" s="1"/>
  <c r="D204" i="57" s="1"/>
  <c r="D203" i="57" s="1"/>
  <c r="E205" i="57"/>
  <c r="E204" i="57" s="1"/>
  <c r="F204" i="57"/>
  <c r="F203" i="57" s="1"/>
  <c r="E203" i="57"/>
  <c r="F201" i="57"/>
  <c r="F200" i="57" s="1"/>
  <c r="E201" i="57"/>
  <c r="D201" i="57"/>
  <c r="D200" i="57" s="1"/>
  <c r="E200" i="57"/>
  <c r="E199" i="57" s="1"/>
  <c r="F199" i="57"/>
  <c r="D199" i="57"/>
  <c r="F197" i="57"/>
  <c r="E197" i="57"/>
  <c r="D197" i="57"/>
  <c r="F196" i="57"/>
  <c r="F195" i="57" s="1"/>
  <c r="E196" i="57"/>
  <c r="D196" i="57"/>
  <c r="D195" i="57" s="1"/>
  <c r="D194" i="57" s="1"/>
  <c r="D193" i="57" s="1"/>
  <c r="E195" i="57"/>
  <c r="F194" i="57"/>
  <c r="F193" i="57" s="1"/>
  <c r="D192" i="57"/>
  <c r="D191" i="57" s="1"/>
  <c r="F191" i="57"/>
  <c r="E191" i="57"/>
  <c r="E190" i="57" s="1"/>
  <c r="F190" i="57"/>
  <c r="F189" i="57" s="1"/>
  <c r="D190" i="57"/>
  <c r="D189" i="57" s="1"/>
  <c r="E189" i="57"/>
  <c r="D188" i="57"/>
  <c r="D187" i="57" s="1"/>
  <c r="D186" i="57"/>
  <c r="D183" i="57"/>
  <c r="D182" i="57" s="1"/>
  <c r="D175" i="57" s="1"/>
  <c r="D180" i="57"/>
  <c r="D179" i="57" s="1"/>
  <c r="D177" i="57"/>
  <c r="D176" i="57" s="1"/>
  <c r="D173" i="57"/>
  <c r="D172" i="57"/>
  <c r="F170" i="57"/>
  <c r="E170" i="57"/>
  <c r="E169" i="57" s="1"/>
  <c r="D170" i="57"/>
  <c r="F169" i="57"/>
  <c r="F168" i="57" s="1"/>
  <c r="D169" i="57"/>
  <c r="D168" i="57" s="1"/>
  <c r="E168" i="57"/>
  <c r="F166" i="57"/>
  <c r="F165" i="57" s="1"/>
  <c r="E166" i="57"/>
  <c r="D166" i="57"/>
  <c r="D165" i="57" s="1"/>
  <c r="D164" i="57" s="1"/>
  <c r="E165" i="57"/>
  <c r="E164" i="57" s="1"/>
  <c r="F164" i="57"/>
  <c r="D163" i="57"/>
  <c r="F162" i="57"/>
  <c r="E162" i="57"/>
  <c r="D162" i="57"/>
  <c r="F161" i="57"/>
  <c r="E161" i="57"/>
  <c r="E160" i="57" s="1"/>
  <c r="D161" i="57"/>
  <c r="F160" i="57"/>
  <c r="D160" i="57"/>
  <c r="D159" i="57" s="1"/>
  <c r="D158" i="57" s="1"/>
  <c r="E159" i="57"/>
  <c r="E158" i="57" s="1"/>
  <c r="F156" i="57"/>
  <c r="E156" i="57"/>
  <c r="E155" i="57" s="1"/>
  <c r="D156" i="57"/>
  <c r="F155" i="57"/>
  <c r="F154" i="57" s="1"/>
  <c r="D155" i="57"/>
  <c r="D154" i="57" s="1"/>
  <c r="D153" i="57" s="1"/>
  <c r="E154" i="57"/>
  <c r="E153" i="57" s="1"/>
  <c r="D152" i="57"/>
  <c r="F151" i="57"/>
  <c r="F150" i="57" s="1"/>
  <c r="E151" i="57"/>
  <c r="D151" i="57"/>
  <c r="D150" i="57" s="1"/>
  <c r="E150" i="57"/>
  <c r="E149" i="57" s="1"/>
  <c r="F149" i="57"/>
  <c r="D149" i="57"/>
  <c r="D147" i="57"/>
  <c r="D146" i="57"/>
  <c r="F144" i="57"/>
  <c r="E144" i="57"/>
  <c r="E143" i="57" s="1"/>
  <c r="D144" i="57"/>
  <c r="F143" i="57"/>
  <c r="D143" i="57"/>
  <c r="D142" i="57"/>
  <c r="F141" i="57"/>
  <c r="F140" i="57" s="1"/>
  <c r="E141" i="57"/>
  <c r="D141" i="57"/>
  <c r="D140" i="57" s="1"/>
  <c r="E140" i="57"/>
  <c r="F139" i="57"/>
  <c r="F138" i="57" s="1"/>
  <c r="E139" i="57"/>
  <c r="D139" i="57"/>
  <c r="D138" i="57" s="1"/>
  <c r="E138" i="57"/>
  <c r="E132" i="57" s="1"/>
  <c r="E126" i="57" s="1"/>
  <c r="E125" i="57" s="1"/>
  <c r="D137" i="57"/>
  <c r="D136" i="57" s="1"/>
  <c r="F136" i="57"/>
  <c r="E136" i="57"/>
  <c r="E135" i="57" s="1"/>
  <c r="F135" i="57"/>
  <c r="D135" i="57"/>
  <c r="F134" i="57"/>
  <c r="E134" i="57"/>
  <c r="E133" i="57" s="1"/>
  <c r="D134" i="57"/>
  <c r="F133" i="57"/>
  <c r="F132" i="57" s="1"/>
  <c r="D133" i="57"/>
  <c r="D132" i="57" s="1"/>
  <c r="D130" i="57"/>
  <c r="D127" i="57" s="1"/>
  <c r="D128" i="57"/>
  <c r="D124" i="57"/>
  <c r="F123" i="57"/>
  <c r="F122" i="57" s="1"/>
  <c r="E123" i="57"/>
  <c r="D123" i="57"/>
  <c r="D122" i="57" s="1"/>
  <c r="E122" i="57"/>
  <c r="D121" i="57"/>
  <c r="D120" i="57" s="1"/>
  <c r="F120" i="57"/>
  <c r="E120" i="57"/>
  <c r="E119" i="57" s="1"/>
  <c r="F119" i="57"/>
  <c r="D119" i="57"/>
  <c r="F117" i="57"/>
  <c r="E117" i="57"/>
  <c r="E116" i="57" s="1"/>
  <c r="D117" i="57"/>
  <c r="F116" i="57"/>
  <c r="D116" i="57"/>
  <c r="D115" i="57"/>
  <c r="F114" i="57"/>
  <c r="F113" i="57" s="1"/>
  <c r="E114" i="57"/>
  <c r="D114" i="57"/>
  <c r="D113" i="57" s="1"/>
  <c r="E113" i="57"/>
  <c r="D112" i="57"/>
  <c r="D111" i="57" s="1"/>
  <c r="F111" i="57"/>
  <c r="E111" i="57"/>
  <c r="E110" i="57" s="1"/>
  <c r="F110" i="57"/>
  <c r="D110" i="57"/>
  <c r="F109" i="57"/>
  <c r="E109" i="57"/>
  <c r="E108" i="57" s="1"/>
  <c r="D109" i="57"/>
  <c r="F108" i="57"/>
  <c r="F107" i="57" s="1"/>
  <c r="F103" i="57" s="1"/>
  <c r="F102" i="57" s="1"/>
  <c r="D108" i="57"/>
  <c r="D107" i="57" s="1"/>
  <c r="E107" i="57"/>
  <c r="E103" i="57" s="1"/>
  <c r="E102" i="57" s="1"/>
  <c r="D105" i="57"/>
  <c r="D104" i="57"/>
  <c r="D103" i="57"/>
  <c r="D102" i="57" s="1"/>
  <c r="D101" i="57"/>
  <c r="D100" i="57" s="1"/>
  <c r="F100" i="57"/>
  <c r="F99" i="57" s="1"/>
  <c r="F98" i="57" s="1"/>
  <c r="E100" i="57"/>
  <c r="E99" i="57"/>
  <c r="E98" i="57" s="1"/>
  <c r="D99" i="57"/>
  <c r="D98" i="57" s="1"/>
  <c r="F97" i="57"/>
  <c r="E97" i="57"/>
  <c r="D97" i="57"/>
  <c r="D96" i="57" s="1"/>
  <c r="F96" i="57"/>
  <c r="E96" i="57"/>
  <c r="E95" i="57" s="1"/>
  <c r="E94" i="57" s="1"/>
  <c r="F95" i="57"/>
  <c r="F94" i="57" s="1"/>
  <c r="D95" i="57"/>
  <c r="D94" i="57"/>
  <c r="D93" i="57"/>
  <c r="F92" i="57"/>
  <c r="F91" i="57" s="1"/>
  <c r="F90" i="57" s="1"/>
  <c r="E92" i="57"/>
  <c r="D92" i="57"/>
  <c r="D91" i="57" s="1"/>
  <c r="D90" i="57" s="1"/>
  <c r="E91" i="57"/>
  <c r="E90" i="57" s="1"/>
  <c r="D89" i="57"/>
  <c r="F88" i="57"/>
  <c r="F87" i="57" s="1"/>
  <c r="F86" i="57" s="1"/>
  <c r="E88" i="57"/>
  <c r="D88" i="57"/>
  <c r="D87" i="57" s="1"/>
  <c r="D86" i="57" s="1"/>
  <c r="E87" i="57"/>
  <c r="E86" i="57" s="1"/>
  <c r="F84" i="57"/>
  <c r="E84" i="57"/>
  <c r="E81" i="57" s="1"/>
  <c r="E80" i="57" s="1"/>
  <c r="E79" i="57" s="1"/>
  <c r="D84" i="57"/>
  <c r="F83" i="57"/>
  <c r="F82" i="57" s="1"/>
  <c r="E83" i="57"/>
  <c r="D83" i="57"/>
  <c r="D82" i="57" s="1"/>
  <c r="E82" i="57"/>
  <c r="F81" i="57"/>
  <c r="F80" i="57" s="1"/>
  <c r="F79" i="57" s="1"/>
  <c r="D81" i="57"/>
  <c r="D80" i="57" s="1"/>
  <c r="D78" i="57"/>
  <c r="F77" i="57"/>
  <c r="F76" i="57" s="1"/>
  <c r="F75" i="57" s="1"/>
  <c r="E77" i="57"/>
  <c r="D77" i="57"/>
  <c r="D76" i="57" s="1"/>
  <c r="D75" i="57" s="1"/>
  <c r="E76" i="57"/>
  <c r="E75" i="57" s="1"/>
  <c r="D73" i="57"/>
  <c r="D72" i="57"/>
  <c r="F71" i="57"/>
  <c r="E71" i="57"/>
  <c r="E70" i="57" s="1"/>
  <c r="E69" i="57" s="1"/>
  <c r="E68" i="57" s="1"/>
  <c r="E61" i="57" s="1"/>
  <c r="D71" i="57"/>
  <c r="F70" i="57"/>
  <c r="F69" i="57" s="1"/>
  <c r="F68" i="57" s="1"/>
  <c r="F61" i="57" s="1"/>
  <c r="D70" i="57"/>
  <c r="D69" i="57" s="1"/>
  <c r="D68" i="57" s="1"/>
  <c r="D61" i="57" s="1"/>
  <c r="D66" i="57"/>
  <c r="D65" i="57"/>
  <c r="D63" i="57"/>
  <c r="D62" i="57"/>
  <c r="F59" i="57"/>
  <c r="F58" i="57" s="1"/>
  <c r="F57" i="57" s="1"/>
  <c r="E59" i="57"/>
  <c r="D59" i="57"/>
  <c r="D58" i="57" s="1"/>
  <c r="D57" i="57" s="1"/>
  <c r="E58" i="57"/>
  <c r="E57" i="57" s="1"/>
  <c r="D56" i="57"/>
  <c r="F55" i="57"/>
  <c r="F54" i="57" s="1"/>
  <c r="F53" i="57" s="1"/>
  <c r="E55" i="57"/>
  <c r="D55" i="57"/>
  <c r="D54" i="57" s="1"/>
  <c r="D53" i="57" s="1"/>
  <c r="E54" i="57"/>
  <c r="E53" i="57" s="1"/>
  <c r="E52" i="57" s="1"/>
  <c r="F51" i="57"/>
  <c r="F50" i="57" s="1"/>
  <c r="F49" i="57" s="1"/>
  <c r="F48" i="57" s="1"/>
  <c r="F47" i="57" s="1"/>
  <c r="E51" i="57"/>
  <c r="D51" i="57"/>
  <c r="D50" i="57" s="1"/>
  <c r="D49" i="57" s="1"/>
  <c r="D48" i="57" s="1"/>
  <c r="D47" i="57" s="1"/>
  <c r="E50" i="57"/>
  <c r="E49" i="57" s="1"/>
  <c r="E48" i="57" s="1"/>
  <c r="E47" i="57" s="1"/>
  <c r="D46" i="57"/>
  <c r="F45" i="57"/>
  <c r="F44" i="57" s="1"/>
  <c r="F43" i="57" s="1"/>
  <c r="E45" i="57"/>
  <c r="D45" i="57"/>
  <c r="D44" i="57" s="1"/>
  <c r="D43" i="57" s="1"/>
  <c r="E44" i="57"/>
  <c r="E43" i="57" s="1"/>
  <c r="D42" i="57"/>
  <c r="F41" i="57"/>
  <c r="F40" i="57" s="1"/>
  <c r="F39" i="57" s="1"/>
  <c r="E41" i="57"/>
  <c r="D41" i="57"/>
  <c r="D40" i="57" s="1"/>
  <c r="D39" i="57" s="1"/>
  <c r="E40" i="57"/>
  <c r="E39" i="57" s="1"/>
  <c r="E38" i="57" s="1"/>
  <c r="D37" i="57"/>
  <c r="D36" i="57" s="1"/>
  <c r="D35" i="57" s="1"/>
  <c r="F36" i="57"/>
  <c r="E36" i="57"/>
  <c r="E35" i="57" s="1"/>
  <c r="F35" i="57"/>
  <c r="F33" i="57"/>
  <c r="E33" i="57"/>
  <c r="E32" i="57" s="1"/>
  <c r="E31" i="57" s="1"/>
  <c r="D33" i="57"/>
  <c r="F32" i="57"/>
  <c r="F31" i="57" s="1"/>
  <c r="D32" i="57"/>
  <c r="D31" i="57" s="1"/>
  <c r="F30" i="57"/>
  <c r="F29" i="57" s="1"/>
  <c r="F28" i="57" s="1"/>
  <c r="F27" i="57" s="1"/>
  <c r="F26" i="57" s="1"/>
  <c r="E30" i="57"/>
  <c r="D30" i="57"/>
  <c r="D29" i="57" s="1"/>
  <c r="D28" i="57" s="1"/>
  <c r="D27" i="57" s="1"/>
  <c r="D26" i="57" s="1"/>
  <c r="E29" i="57"/>
  <c r="E28" i="57" s="1"/>
  <c r="E27" i="57" s="1"/>
  <c r="E26" i="57" s="1"/>
  <c r="F25" i="57"/>
  <c r="E25" i="57"/>
  <c r="E24" i="57" s="1"/>
  <c r="E23" i="57" s="1"/>
  <c r="E22" i="57" s="1"/>
  <c r="D25" i="57"/>
  <c r="F24" i="57"/>
  <c r="F23" i="57" s="1"/>
  <c r="F22" i="57" s="1"/>
  <c r="D24" i="57"/>
  <c r="D23" i="57" s="1"/>
  <c r="D22" i="57" s="1"/>
  <c r="F21" i="57"/>
  <c r="E21" i="57"/>
  <c r="E20" i="57" s="1"/>
  <c r="E19" i="57" s="1"/>
  <c r="E18" i="57" s="1"/>
  <c r="E13" i="57" s="1"/>
  <c r="D21" i="57"/>
  <c r="F20" i="57"/>
  <c r="F19" i="57" s="1"/>
  <c r="F18" i="57" s="1"/>
  <c r="F13" i="57" s="1"/>
  <c r="D20" i="57"/>
  <c r="D19" i="57" s="1"/>
  <c r="D18" i="57" s="1"/>
  <c r="F16" i="57"/>
  <c r="E16" i="57"/>
  <c r="E15" i="57" s="1"/>
  <c r="E14" i="57" s="1"/>
  <c r="D16" i="57"/>
  <c r="F15" i="57"/>
  <c r="F14" i="57" s="1"/>
  <c r="D15" i="57"/>
  <c r="D14" i="57" s="1"/>
  <c r="G791" i="56"/>
  <c r="G789" i="56"/>
  <c r="G788" i="56" s="1"/>
  <c r="G786" i="56"/>
  <c r="G785" i="56"/>
  <c r="G784" i="56" s="1"/>
  <c r="G783" i="56" s="1"/>
  <c r="G782" i="56" s="1"/>
  <c r="G781" i="56" s="1"/>
  <c r="G780" i="56" s="1"/>
  <c r="G779" i="56" s="1"/>
  <c r="I777" i="56"/>
  <c r="I776" i="56" s="1"/>
  <c r="I772" i="56" s="1"/>
  <c r="I757" i="56" s="1"/>
  <c r="I755" i="56" s="1"/>
  <c r="I754" i="56" s="1"/>
  <c r="H777" i="56"/>
  <c r="H776" i="56" s="1"/>
  <c r="H772" i="56" s="1"/>
  <c r="G777" i="56"/>
  <c r="G776" i="56"/>
  <c r="G772" i="56" s="1"/>
  <c r="G774" i="56"/>
  <c r="G773" i="56" s="1"/>
  <c r="G770" i="56"/>
  <c r="G769" i="56"/>
  <c r="G768" i="56"/>
  <c r="G767" i="56"/>
  <c r="I766" i="56"/>
  <c r="H766" i="56"/>
  <c r="G766" i="56"/>
  <c r="G765" i="56"/>
  <c r="I764" i="56"/>
  <c r="H764" i="56"/>
  <c r="H763" i="56" s="1"/>
  <c r="H762" i="56" s="1"/>
  <c r="G764" i="56"/>
  <c r="G763" i="56" s="1"/>
  <c r="G762" i="56" s="1"/>
  <c r="I763" i="56"/>
  <c r="I762" i="56"/>
  <c r="I760" i="56"/>
  <c r="I759" i="56" s="1"/>
  <c r="I758" i="56" s="1"/>
  <c r="H760" i="56"/>
  <c r="H759" i="56" s="1"/>
  <c r="H758" i="56" s="1"/>
  <c r="H757" i="56" s="1"/>
  <c r="H755" i="56" s="1"/>
  <c r="H754" i="56" s="1"/>
  <c r="G760" i="56"/>
  <c r="G759" i="56"/>
  <c r="G758" i="56" s="1"/>
  <c r="G752" i="56"/>
  <c r="G751" i="56" s="1"/>
  <c r="G750" i="56"/>
  <c r="G749" i="56"/>
  <c r="G748" i="56" s="1"/>
  <c r="G747" i="56" s="1"/>
  <c r="G745" i="56"/>
  <c r="G744" i="56"/>
  <c r="I742" i="56"/>
  <c r="H742" i="56"/>
  <c r="G742" i="56"/>
  <c r="G741" i="56" s="1"/>
  <c r="I741" i="56"/>
  <c r="H741" i="56"/>
  <c r="I740" i="56"/>
  <c r="I739" i="56" s="1"/>
  <c r="I738" i="56" s="1"/>
  <c r="H740" i="56"/>
  <c r="H739" i="56" s="1"/>
  <c r="H738" i="56" s="1"/>
  <c r="H737" i="56" s="1"/>
  <c r="G740" i="56"/>
  <c r="G739" i="56"/>
  <c r="G738" i="56" s="1"/>
  <c r="I737" i="56"/>
  <c r="G736" i="56"/>
  <c r="G735" i="56" s="1"/>
  <c r="G734" i="56" s="1"/>
  <c r="I735" i="56"/>
  <c r="I734" i="56" s="1"/>
  <c r="I733" i="56" s="1"/>
  <c r="H735" i="56"/>
  <c r="H734" i="56"/>
  <c r="H733" i="56" s="1"/>
  <c r="G733" i="56"/>
  <c r="G731" i="56"/>
  <c r="G730" i="56" s="1"/>
  <c r="G729" i="56"/>
  <c r="G728" i="56" s="1"/>
  <c r="G727" i="56" s="1"/>
  <c r="I728" i="56"/>
  <c r="I727" i="56" s="1"/>
  <c r="H728" i="56"/>
  <c r="H727" i="56"/>
  <c r="G726" i="56"/>
  <c r="I725" i="56"/>
  <c r="I724" i="56" s="1"/>
  <c r="H725" i="56"/>
  <c r="H724" i="56" s="1"/>
  <c r="H716" i="56" s="1"/>
  <c r="H715" i="56" s="1"/>
  <c r="G725" i="56"/>
  <c r="G724" i="56"/>
  <c r="G723" i="56"/>
  <c r="G722" i="56" s="1"/>
  <c r="G720" i="56"/>
  <c r="G719" i="56"/>
  <c r="G718" i="56" s="1"/>
  <c r="I718" i="56"/>
  <c r="H718" i="56"/>
  <c r="I717" i="56"/>
  <c r="I716" i="56" s="1"/>
  <c r="I715" i="56" s="1"/>
  <c r="H717" i="56"/>
  <c r="I713" i="56"/>
  <c r="H713" i="56"/>
  <c r="G713" i="56"/>
  <c r="G712" i="56" s="1"/>
  <c r="G711" i="56" s="1"/>
  <c r="I712" i="56"/>
  <c r="I711" i="56" s="1"/>
  <c r="I710" i="56" s="1"/>
  <c r="H712" i="56"/>
  <c r="H711" i="56"/>
  <c r="H710" i="56" s="1"/>
  <c r="G710" i="56"/>
  <c r="G706" i="56"/>
  <c r="G705" i="56"/>
  <c r="G704" i="56"/>
  <c r="G703" i="56" s="1"/>
  <c r="G702" i="56" s="1"/>
  <c r="I701" i="56"/>
  <c r="I700" i="56" s="1"/>
  <c r="I699" i="56" s="1"/>
  <c r="H701" i="56"/>
  <c r="H700" i="56" s="1"/>
  <c r="H699" i="56" s="1"/>
  <c r="H698" i="56" s="1"/>
  <c r="G701" i="56"/>
  <c r="G700" i="56"/>
  <c r="G699" i="56" s="1"/>
  <c r="G698" i="56" s="1"/>
  <c r="G697" i="56" s="1"/>
  <c r="I698" i="56"/>
  <c r="I697" i="56" s="1"/>
  <c r="H697" i="56"/>
  <c r="G696" i="56"/>
  <c r="I695" i="56"/>
  <c r="I694" i="56" s="1"/>
  <c r="I693" i="56" s="1"/>
  <c r="H695" i="56"/>
  <c r="H694" i="56" s="1"/>
  <c r="H693" i="56" s="1"/>
  <c r="H692" i="56" s="1"/>
  <c r="G695" i="56"/>
  <c r="G694" i="56"/>
  <c r="G693" i="56" s="1"/>
  <c r="G692" i="56" s="1"/>
  <c r="G691" i="56" s="1"/>
  <c r="I692" i="56"/>
  <c r="I691" i="56" s="1"/>
  <c r="H691" i="56"/>
  <c r="G690" i="56"/>
  <c r="I689" i="56"/>
  <c r="I688" i="56" s="1"/>
  <c r="I687" i="56" s="1"/>
  <c r="H689" i="56"/>
  <c r="H688" i="56" s="1"/>
  <c r="H687" i="56" s="1"/>
  <c r="G689" i="56"/>
  <c r="G688" i="56"/>
  <c r="G687" i="56" s="1"/>
  <c r="G685" i="56"/>
  <c r="G683" i="56"/>
  <c r="G682" i="56" s="1"/>
  <c r="G680" i="56"/>
  <c r="G679" i="56"/>
  <c r="G678" i="56"/>
  <c r="I677" i="56"/>
  <c r="H677" i="56"/>
  <c r="H676" i="56" s="1"/>
  <c r="G677" i="56"/>
  <c r="G676" i="56" s="1"/>
  <c r="I676" i="56"/>
  <c r="I674" i="56"/>
  <c r="I673" i="56" s="1"/>
  <c r="H674" i="56"/>
  <c r="G674" i="56"/>
  <c r="H673" i="56"/>
  <c r="G673" i="56"/>
  <c r="I672" i="56"/>
  <c r="H672" i="56"/>
  <c r="H671" i="56" s="1"/>
  <c r="G672" i="56"/>
  <c r="G671" i="56" s="1"/>
  <c r="I671" i="56"/>
  <c r="G670" i="56"/>
  <c r="G669" i="56" s="1"/>
  <c r="G668" i="56" s="1"/>
  <c r="I669" i="56"/>
  <c r="H669" i="56"/>
  <c r="I668" i="56"/>
  <c r="H668" i="56"/>
  <c r="I667" i="56"/>
  <c r="I666" i="56" s="1"/>
  <c r="I665" i="56" s="1"/>
  <c r="H667" i="56"/>
  <c r="H666" i="56" s="1"/>
  <c r="H665" i="56" s="1"/>
  <c r="G667" i="56"/>
  <c r="G666" i="56"/>
  <c r="G665" i="56" s="1"/>
  <c r="G664" i="56" s="1"/>
  <c r="G663" i="56" s="1"/>
  <c r="G662" i="56"/>
  <c r="G661" i="56" s="1"/>
  <c r="G660" i="56" s="1"/>
  <c r="G658" i="56"/>
  <c r="G657" i="56"/>
  <c r="G656" i="56"/>
  <c r="I655" i="56"/>
  <c r="H655" i="56"/>
  <c r="H654" i="56" s="1"/>
  <c r="G655" i="56"/>
  <c r="G654" i="56" s="1"/>
  <c r="I654" i="56"/>
  <c r="G653" i="56"/>
  <c r="G652" i="56" s="1"/>
  <c r="G651" i="56" s="1"/>
  <c r="G605" i="56" s="1"/>
  <c r="G604" i="56" s="1"/>
  <c r="G603" i="56" s="1"/>
  <c r="G602" i="56" s="1"/>
  <c r="I652" i="56"/>
  <c r="H652" i="56"/>
  <c r="I651" i="56"/>
  <c r="H651" i="56"/>
  <c r="G649" i="56"/>
  <c r="G648" i="56"/>
  <c r="G647" i="56" s="1"/>
  <c r="G646" i="56" s="1"/>
  <c r="G645" i="56" s="1"/>
  <c r="G643" i="56"/>
  <c r="G642" i="56" s="1"/>
  <c r="G641" i="56" s="1"/>
  <c r="G639" i="56"/>
  <c r="G638" i="56"/>
  <c r="G637" i="56" s="1"/>
  <c r="G636" i="56"/>
  <c r="G635" i="56"/>
  <c r="G634" i="56"/>
  <c r="G633" i="56" s="1"/>
  <c r="G630" i="56"/>
  <c r="G628" i="56"/>
  <c r="G627" i="56" s="1"/>
  <c r="G623" i="56" s="1"/>
  <c r="G625" i="56"/>
  <c r="G624" i="56"/>
  <c r="G618" i="56"/>
  <c r="G617" i="56" s="1"/>
  <c r="G616" i="56"/>
  <c r="G615" i="56"/>
  <c r="G614" i="56"/>
  <c r="G613" i="56" s="1"/>
  <c r="G612" i="56" s="1"/>
  <c r="I611" i="56"/>
  <c r="I610" i="56" s="1"/>
  <c r="I609" i="56" s="1"/>
  <c r="I605" i="56" s="1"/>
  <c r="I604" i="56" s="1"/>
  <c r="H611" i="56"/>
  <c r="H610" i="56" s="1"/>
  <c r="H609" i="56" s="1"/>
  <c r="H605" i="56" s="1"/>
  <c r="H604" i="56" s="1"/>
  <c r="H603" i="56" s="1"/>
  <c r="H602" i="56" s="1"/>
  <c r="G611" i="56"/>
  <c r="G610" i="56"/>
  <c r="G609" i="56" s="1"/>
  <c r="G607" i="56"/>
  <c r="G606" i="56" s="1"/>
  <c r="I603" i="56"/>
  <c r="I602" i="56" s="1"/>
  <c r="G600" i="56"/>
  <c r="G599" i="56"/>
  <c r="G597" i="56"/>
  <c r="G596" i="56" s="1"/>
  <c r="G591" i="56" s="1"/>
  <c r="G590" i="56" s="1"/>
  <c r="G589" i="56" s="1"/>
  <c r="G588" i="56" s="1"/>
  <c r="G594" i="56"/>
  <c r="G593" i="56"/>
  <c r="G587" i="56"/>
  <c r="G586" i="56" s="1"/>
  <c r="G585" i="56" s="1"/>
  <c r="G584" i="56" s="1"/>
  <c r="G583" i="56"/>
  <c r="G582" i="56" s="1"/>
  <c r="G581" i="56" s="1"/>
  <c r="I582" i="56"/>
  <c r="H582" i="56"/>
  <c r="I581" i="56"/>
  <c r="I577" i="56" s="1"/>
  <c r="I576" i="56" s="1"/>
  <c r="H581" i="56"/>
  <c r="I580" i="56"/>
  <c r="I579" i="56" s="1"/>
  <c r="I578" i="56" s="1"/>
  <c r="H580" i="56"/>
  <c r="H579" i="56" s="1"/>
  <c r="H578" i="56" s="1"/>
  <c r="H577" i="56" s="1"/>
  <c r="G580" i="56"/>
  <c r="G579" i="56"/>
  <c r="G578" i="56" s="1"/>
  <c r="H576" i="56"/>
  <c r="G575" i="56"/>
  <c r="I573" i="56"/>
  <c r="H573" i="56"/>
  <c r="G573" i="56"/>
  <c r="I571" i="56"/>
  <c r="I570" i="56" s="1"/>
  <c r="H571" i="56"/>
  <c r="G571" i="56"/>
  <c r="G570" i="56" s="1"/>
  <c r="G569" i="56" s="1"/>
  <c r="G568" i="56" s="1"/>
  <c r="H570" i="56"/>
  <c r="H569" i="56" s="1"/>
  <c r="H568" i="56" s="1"/>
  <c r="I569" i="56"/>
  <c r="I568" i="56" s="1"/>
  <c r="G567" i="56"/>
  <c r="G566" i="56" s="1"/>
  <c r="I566" i="56"/>
  <c r="H566" i="56"/>
  <c r="H565" i="56" s="1"/>
  <c r="I565" i="56"/>
  <c r="I564" i="56" s="1"/>
  <c r="I563" i="56" s="1"/>
  <c r="G565" i="56"/>
  <c r="G564" i="56" s="1"/>
  <c r="H564" i="56"/>
  <c r="H563" i="56" s="1"/>
  <c r="H562" i="56" s="1"/>
  <c r="G563" i="56"/>
  <c r="G561" i="56"/>
  <c r="G560" i="56" s="1"/>
  <c r="I560" i="56"/>
  <c r="H560" i="56"/>
  <c r="H559" i="56" s="1"/>
  <c r="H558" i="56" s="1"/>
  <c r="I559" i="56"/>
  <c r="I558" i="56" s="1"/>
  <c r="G559" i="56"/>
  <c r="G558" i="56" s="1"/>
  <c r="G557" i="56"/>
  <c r="G556" i="56"/>
  <c r="G555" i="56"/>
  <c r="I554" i="56"/>
  <c r="H554" i="56"/>
  <c r="H553" i="56" s="1"/>
  <c r="G554" i="56"/>
  <c r="G553" i="56" s="1"/>
  <c r="G552" i="56" s="1"/>
  <c r="G551" i="56" s="1"/>
  <c r="G550" i="56" s="1"/>
  <c r="I553" i="56"/>
  <c r="I552" i="56"/>
  <c r="H552" i="56"/>
  <c r="I551" i="56"/>
  <c r="I550" i="56" s="1"/>
  <c r="I549" i="56"/>
  <c r="H549" i="56"/>
  <c r="G549" i="56"/>
  <c r="G548" i="56" s="1"/>
  <c r="I548" i="56"/>
  <c r="I547" i="56" s="1"/>
  <c r="I546" i="56" s="1"/>
  <c r="I545" i="56" s="1"/>
  <c r="H548" i="56"/>
  <c r="H547" i="56"/>
  <c r="H546" i="56" s="1"/>
  <c r="H545" i="56" s="1"/>
  <c r="G547" i="56"/>
  <c r="G546" i="56" s="1"/>
  <c r="G545" i="56" s="1"/>
  <c r="G544" i="56"/>
  <c r="G543" i="56"/>
  <c r="G542" i="56" s="1"/>
  <c r="G541" i="56" s="1"/>
  <c r="G540" i="56" s="1"/>
  <c r="G539" i="56"/>
  <c r="I538" i="56"/>
  <c r="H538" i="56"/>
  <c r="H537" i="56" s="1"/>
  <c r="G538" i="56"/>
  <c r="I537" i="56"/>
  <c r="G537" i="56"/>
  <c r="I536" i="56"/>
  <c r="H536" i="56"/>
  <c r="H535" i="56" s="1"/>
  <c r="H534" i="56" s="1"/>
  <c r="G536" i="56"/>
  <c r="I535" i="56"/>
  <c r="I534" i="56" s="1"/>
  <c r="G535" i="56"/>
  <c r="G534" i="56"/>
  <c r="I532" i="56"/>
  <c r="I531" i="56" s="1"/>
  <c r="H532" i="56"/>
  <c r="G532" i="56"/>
  <c r="G531" i="56" s="1"/>
  <c r="H531" i="56"/>
  <c r="H521" i="56" s="1"/>
  <c r="H520" i="56" s="1"/>
  <c r="H519" i="56" s="1"/>
  <c r="G530" i="56"/>
  <c r="G529" i="56" s="1"/>
  <c r="G528" i="56" s="1"/>
  <c r="I529" i="56"/>
  <c r="H529" i="56"/>
  <c r="H528" i="56" s="1"/>
  <c r="I528" i="56"/>
  <c r="G527" i="56"/>
  <c r="I526" i="56"/>
  <c r="I525" i="56" s="1"/>
  <c r="H526" i="56"/>
  <c r="H525" i="56" s="1"/>
  <c r="G526" i="56"/>
  <c r="G525" i="56"/>
  <c r="G524" i="56"/>
  <c r="G523" i="56" s="1"/>
  <c r="G522" i="56" s="1"/>
  <c r="G518" i="56"/>
  <c r="I517" i="56"/>
  <c r="H517" i="56"/>
  <c r="H516" i="56" s="1"/>
  <c r="G517" i="56"/>
  <c r="I516" i="56"/>
  <c r="G516" i="56"/>
  <c r="G515" i="56"/>
  <c r="I514" i="56"/>
  <c r="I513" i="56" s="1"/>
  <c r="H514" i="56"/>
  <c r="G514" i="56"/>
  <c r="G513" i="56" s="1"/>
  <c r="H513" i="56"/>
  <c r="I511" i="56"/>
  <c r="I510" i="56" s="1"/>
  <c r="H511" i="56"/>
  <c r="H510" i="56" s="1"/>
  <c r="G511" i="56"/>
  <c r="G510" i="56" s="1"/>
  <c r="G509" i="56"/>
  <c r="G508" i="56" s="1"/>
  <c r="I508" i="56"/>
  <c r="H508" i="56"/>
  <c r="H507" i="56" s="1"/>
  <c r="I507" i="56"/>
  <c r="G507" i="56"/>
  <c r="G506" i="56"/>
  <c r="G505" i="56" s="1"/>
  <c r="G504" i="56" s="1"/>
  <c r="I505" i="56"/>
  <c r="H505" i="56"/>
  <c r="I504" i="56"/>
  <c r="H504" i="56"/>
  <c r="G502" i="56"/>
  <c r="G501" i="56"/>
  <c r="I500" i="56"/>
  <c r="I499" i="56" s="1"/>
  <c r="I498" i="56" s="1"/>
  <c r="I497" i="56" s="1"/>
  <c r="H500" i="56"/>
  <c r="G500" i="56"/>
  <c r="G499" i="56" s="1"/>
  <c r="H499" i="56"/>
  <c r="H498" i="56" s="1"/>
  <c r="G498" i="56"/>
  <c r="H497" i="56"/>
  <c r="H496" i="56" s="1"/>
  <c r="H490" i="56" s="1"/>
  <c r="I495" i="56"/>
  <c r="I494" i="56" s="1"/>
  <c r="I493" i="56" s="1"/>
  <c r="I492" i="56" s="1"/>
  <c r="H495" i="56"/>
  <c r="G495" i="56"/>
  <c r="H494" i="56"/>
  <c r="G494" i="56"/>
  <c r="H493" i="56"/>
  <c r="H492" i="56" s="1"/>
  <c r="H491" i="56" s="1"/>
  <c r="G493" i="56"/>
  <c r="G492" i="56"/>
  <c r="G491" i="56" s="1"/>
  <c r="I491" i="56"/>
  <c r="G487" i="56"/>
  <c r="G486" i="56" s="1"/>
  <c r="G485" i="56"/>
  <c r="G484" i="56" s="1"/>
  <c r="G483" i="56" s="1"/>
  <c r="G481" i="56"/>
  <c r="G480" i="56"/>
  <c r="G479" i="56" s="1"/>
  <c r="G478" i="56" s="1"/>
  <c r="G477" i="56"/>
  <c r="G476" i="56"/>
  <c r="G475" i="56" s="1"/>
  <c r="G474" i="56" s="1"/>
  <c r="I472" i="56"/>
  <c r="H472" i="56"/>
  <c r="H471" i="56" s="1"/>
  <c r="H470" i="56" s="1"/>
  <c r="G472" i="56"/>
  <c r="I471" i="56"/>
  <c r="G471" i="56"/>
  <c r="G470" i="56" s="1"/>
  <c r="I470" i="56"/>
  <c r="I469" i="56"/>
  <c r="I468" i="56" s="1"/>
  <c r="H469" i="56"/>
  <c r="H468" i="56" s="1"/>
  <c r="H467" i="56" s="1"/>
  <c r="H466" i="56" s="1"/>
  <c r="G469" i="56"/>
  <c r="G468" i="56" s="1"/>
  <c r="G467" i="56" s="1"/>
  <c r="G466" i="56" s="1"/>
  <c r="I467" i="56"/>
  <c r="I466" i="56" s="1"/>
  <c r="G465" i="56"/>
  <c r="G464" i="56" s="1"/>
  <c r="I464" i="56"/>
  <c r="I463" i="56" s="1"/>
  <c r="I462" i="56" s="1"/>
  <c r="H464" i="56"/>
  <c r="H463" i="56"/>
  <c r="H462" i="56" s="1"/>
  <c r="G463" i="56"/>
  <c r="G462" i="56" s="1"/>
  <c r="G461" i="56"/>
  <c r="G460" i="56" s="1"/>
  <c r="I460" i="56"/>
  <c r="H460" i="56"/>
  <c r="H459" i="56" s="1"/>
  <c r="I459" i="56"/>
  <c r="I458" i="56" s="1"/>
  <c r="G459" i="56"/>
  <c r="G458" i="56" s="1"/>
  <c r="H458" i="56"/>
  <c r="G457" i="56"/>
  <c r="G456" i="56" s="1"/>
  <c r="I456" i="56"/>
  <c r="I455" i="56" s="1"/>
  <c r="I454" i="56" s="1"/>
  <c r="H456" i="56"/>
  <c r="H455" i="56"/>
  <c r="H454" i="56" s="1"/>
  <c r="H453" i="56" s="1"/>
  <c r="H452" i="56" s="1"/>
  <c r="G455" i="56"/>
  <c r="G454" i="56" s="1"/>
  <c r="I453" i="56"/>
  <c r="I452" i="56" s="1"/>
  <c r="I450" i="56"/>
  <c r="I447" i="56" s="1"/>
  <c r="I446" i="56" s="1"/>
  <c r="H450" i="56"/>
  <c r="G450" i="56"/>
  <c r="I449" i="56"/>
  <c r="H449" i="56"/>
  <c r="H448" i="56" s="1"/>
  <c r="H447" i="56" s="1"/>
  <c r="H446" i="56" s="1"/>
  <c r="G449" i="56"/>
  <c r="G448" i="56" s="1"/>
  <c r="G447" i="56" s="1"/>
  <c r="I448" i="56"/>
  <c r="G446" i="56"/>
  <c r="I444" i="56"/>
  <c r="H444" i="56"/>
  <c r="G444" i="56"/>
  <c r="I442" i="56"/>
  <c r="I441" i="56" s="1"/>
  <c r="H442" i="56"/>
  <c r="G442" i="56"/>
  <c r="H441" i="56"/>
  <c r="H440" i="56" s="1"/>
  <c r="I440" i="56"/>
  <c r="I439" i="56" s="1"/>
  <c r="H439" i="56"/>
  <c r="G438" i="56"/>
  <c r="G437" i="56" s="1"/>
  <c r="G436" i="56"/>
  <c r="I435" i="56"/>
  <c r="I434" i="56" s="1"/>
  <c r="I433" i="56" s="1"/>
  <c r="I432" i="56" s="1"/>
  <c r="I431" i="56" s="1"/>
  <c r="H435" i="56"/>
  <c r="H434" i="56" s="1"/>
  <c r="H433" i="56" s="1"/>
  <c r="H432" i="56" s="1"/>
  <c r="H431" i="56" s="1"/>
  <c r="G435" i="56"/>
  <c r="G434" i="56"/>
  <c r="G433" i="56" s="1"/>
  <c r="G432" i="56"/>
  <c r="G431" i="56" s="1"/>
  <c r="I429" i="56"/>
  <c r="I428" i="56" s="1"/>
  <c r="H429" i="56"/>
  <c r="H428" i="56" s="1"/>
  <c r="G429" i="56"/>
  <c r="G428" i="56"/>
  <c r="I426" i="56"/>
  <c r="H426" i="56"/>
  <c r="G426" i="56"/>
  <c r="G425" i="56" s="1"/>
  <c r="I425" i="56"/>
  <c r="I424" i="56" s="1"/>
  <c r="H425" i="56"/>
  <c r="H424" i="56" s="1"/>
  <c r="G424" i="56"/>
  <c r="I422" i="56"/>
  <c r="H422" i="56"/>
  <c r="H421" i="56" s="1"/>
  <c r="G422" i="56"/>
  <c r="I421" i="56"/>
  <c r="I420" i="56" s="1"/>
  <c r="I419" i="56" s="1"/>
  <c r="G421" i="56"/>
  <c r="G420" i="56" s="1"/>
  <c r="G419" i="56" s="1"/>
  <c r="H420" i="56"/>
  <c r="H419" i="56"/>
  <c r="G418" i="56"/>
  <c r="I417" i="56"/>
  <c r="I416" i="56" s="1"/>
  <c r="I415" i="56" s="1"/>
  <c r="H417" i="56"/>
  <c r="G417" i="56"/>
  <c r="H416" i="56"/>
  <c r="H415" i="56" s="1"/>
  <c r="G416" i="56"/>
  <c r="G415" i="56" s="1"/>
  <c r="I414" i="56"/>
  <c r="I413" i="56" s="1"/>
  <c r="I412" i="56" s="1"/>
  <c r="I411" i="56" s="1"/>
  <c r="H414" i="56"/>
  <c r="H413" i="56" s="1"/>
  <c r="H412" i="56" s="1"/>
  <c r="H411" i="56" s="1"/>
  <c r="G414" i="56"/>
  <c r="G413" i="56"/>
  <c r="G412" i="56" s="1"/>
  <c r="G411" i="56" s="1"/>
  <c r="G410" i="56"/>
  <c r="G409" i="56" s="1"/>
  <c r="G406" i="56" s="1"/>
  <c r="G403" i="56" s="1"/>
  <c r="I409" i="56"/>
  <c r="H409" i="56"/>
  <c r="I408" i="56"/>
  <c r="I407" i="56" s="1"/>
  <c r="I406" i="56" s="1"/>
  <c r="I403" i="56" s="1"/>
  <c r="H408" i="56"/>
  <c r="G408" i="56"/>
  <c r="H407" i="56"/>
  <c r="G407" i="56"/>
  <c r="H406" i="56"/>
  <c r="H403" i="56" s="1"/>
  <c r="H399" i="56" s="1"/>
  <c r="H394" i="56" s="1"/>
  <c r="G402" i="56"/>
  <c r="G401" i="56"/>
  <c r="G400" i="56" s="1"/>
  <c r="G399" i="56"/>
  <c r="I397" i="56"/>
  <c r="H397" i="56"/>
  <c r="H396" i="56" s="1"/>
  <c r="H395" i="56" s="1"/>
  <c r="G397" i="56"/>
  <c r="I396" i="56"/>
  <c r="I395" i="56" s="1"/>
  <c r="G396" i="56"/>
  <c r="G395" i="56" s="1"/>
  <c r="I393" i="56"/>
  <c r="H393" i="56"/>
  <c r="H392" i="56" s="1"/>
  <c r="G393" i="56"/>
  <c r="G392" i="56" s="1"/>
  <c r="G391" i="56" s="1"/>
  <c r="G390" i="56" s="1"/>
  <c r="G389" i="56" s="1"/>
  <c r="I392" i="56"/>
  <c r="I391" i="56"/>
  <c r="I390" i="56" s="1"/>
  <c r="I389" i="56" s="1"/>
  <c r="I371" i="56" s="1"/>
  <c r="H391" i="56"/>
  <c r="H390" i="56" s="1"/>
  <c r="H389" i="56"/>
  <c r="I387" i="56"/>
  <c r="H387" i="56"/>
  <c r="G387" i="56"/>
  <c r="G386" i="56" s="1"/>
  <c r="G385" i="56" s="1"/>
  <c r="I386" i="56"/>
  <c r="H386" i="56"/>
  <c r="I385" i="56"/>
  <c r="H385" i="56"/>
  <c r="I383" i="56"/>
  <c r="H383" i="56"/>
  <c r="G383" i="56"/>
  <c r="I381" i="56"/>
  <c r="H381" i="56"/>
  <c r="G381" i="56"/>
  <c r="I380" i="56"/>
  <c r="I379" i="56" s="1"/>
  <c r="I378" i="56" s="1"/>
  <c r="I377" i="56" s="1"/>
  <c r="H380" i="56"/>
  <c r="G380" i="56"/>
  <c r="H379" i="56"/>
  <c r="H378" i="56" s="1"/>
  <c r="H377" i="56" s="1"/>
  <c r="H372" i="56" s="1"/>
  <c r="H371" i="56" s="1"/>
  <c r="H370" i="56" s="1"/>
  <c r="G379" i="56"/>
  <c r="G378" i="56"/>
  <c r="G377" i="56"/>
  <c r="G376" i="56"/>
  <c r="I375" i="56"/>
  <c r="I374" i="56" s="1"/>
  <c r="H375" i="56"/>
  <c r="G375" i="56"/>
  <c r="G374" i="56" s="1"/>
  <c r="G373" i="56" s="1"/>
  <c r="G372" i="56" s="1"/>
  <c r="G371" i="56" s="1"/>
  <c r="H374" i="56"/>
  <c r="I373" i="56"/>
  <c r="I372" i="56" s="1"/>
  <c r="H373" i="56"/>
  <c r="I368" i="56"/>
  <c r="I367" i="56" s="1"/>
  <c r="I366" i="56" s="1"/>
  <c r="H368" i="56"/>
  <c r="G368" i="56"/>
  <c r="G367" i="56" s="1"/>
  <c r="G366" i="56" s="1"/>
  <c r="G365" i="56" s="1"/>
  <c r="H367" i="56"/>
  <c r="H366" i="56" s="1"/>
  <c r="I365" i="56"/>
  <c r="H365" i="56"/>
  <c r="I363" i="56"/>
  <c r="I362" i="56" s="1"/>
  <c r="H363" i="56"/>
  <c r="G363" i="56"/>
  <c r="G362" i="56" s="1"/>
  <c r="H362" i="56"/>
  <c r="H361" i="56" s="1"/>
  <c r="I361" i="56"/>
  <c r="G361" i="56"/>
  <c r="I359" i="56"/>
  <c r="H359" i="56"/>
  <c r="G359" i="56"/>
  <c r="I358" i="56"/>
  <c r="I357" i="56" s="1"/>
  <c r="H358" i="56"/>
  <c r="H357" i="56" s="1"/>
  <c r="G358" i="56"/>
  <c r="G357" i="56"/>
  <c r="I356" i="56"/>
  <c r="H356" i="56"/>
  <c r="G356" i="56"/>
  <c r="G355" i="56" s="1"/>
  <c r="I355" i="56"/>
  <c r="I354" i="56" s="1"/>
  <c r="I353" i="56" s="1"/>
  <c r="H355" i="56"/>
  <c r="H354" i="56"/>
  <c r="H353" i="56" s="1"/>
  <c r="H352" i="56" s="1"/>
  <c r="H346" i="56" s="1"/>
  <c r="G354" i="56"/>
  <c r="G353" i="56" s="1"/>
  <c r="G352" i="56"/>
  <c r="I350" i="56"/>
  <c r="H350" i="56"/>
  <c r="G350" i="56"/>
  <c r="I349" i="56"/>
  <c r="I348" i="56" s="1"/>
  <c r="I347" i="56" s="1"/>
  <c r="H349" i="56"/>
  <c r="G349" i="56"/>
  <c r="H348" i="56"/>
  <c r="H347" i="56" s="1"/>
  <c r="G348" i="56"/>
  <c r="G347" i="56" s="1"/>
  <c r="G345" i="56"/>
  <c r="G344" i="56" s="1"/>
  <c r="G343" i="56" s="1"/>
  <c r="G342" i="56" s="1"/>
  <c r="G341" i="56" s="1"/>
  <c r="I344" i="56"/>
  <c r="H344" i="56"/>
  <c r="I343" i="56"/>
  <c r="I342" i="56" s="1"/>
  <c r="H343" i="56"/>
  <c r="H342" i="56" s="1"/>
  <c r="H341" i="56" s="1"/>
  <c r="I341" i="56"/>
  <c r="G339" i="56"/>
  <c r="G338" i="56" s="1"/>
  <c r="G337" i="56"/>
  <c r="G336" i="56" s="1"/>
  <c r="I335" i="56"/>
  <c r="I334" i="56" s="1"/>
  <c r="H335" i="56"/>
  <c r="G335" i="56"/>
  <c r="H334" i="56"/>
  <c r="H333" i="56" s="1"/>
  <c r="H332" i="56" s="1"/>
  <c r="G334" i="56"/>
  <c r="G333" i="56" s="1"/>
  <c r="G332" i="56" s="1"/>
  <c r="I333" i="56"/>
  <c r="I332" i="56"/>
  <c r="I331" i="56"/>
  <c r="I330" i="56" s="1"/>
  <c r="I329" i="56" s="1"/>
  <c r="I325" i="56" s="1"/>
  <c r="I318" i="56" s="1"/>
  <c r="H331" i="56"/>
  <c r="G331" i="56"/>
  <c r="H330" i="56"/>
  <c r="H329" i="56" s="1"/>
  <c r="H325" i="56" s="1"/>
  <c r="G330" i="56"/>
  <c r="G329" i="56" s="1"/>
  <c r="G325" i="56" s="1"/>
  <c r="G318" i="56" s="1"/>
  <c r="G327" i="56"/>
  <c r="G326" i="56"/>
  <c r="G323" i="56"/>
  <c r="G322" i="56" s="1"/>
  <c r="G320" i="56"/>
  <c r="G319" i="56" s="1"/>
  <c r="G316" i="56"/>
  <c r="G315" i="56" s="1"/>
  <c r="G314" i="56" s="1"/>
  <c r="G313" i="56"/>
  <c r="G312" i="56" s="1"/>
  <c r="G311" i="56" s="1"/>
  <c r="G310" i="56" s="1"/>
  <c r="I312" i="56"/>
  <c r="I311" i="56" s="1"/>
  <c r="I310" i="56" s="1"/>
  <c r="H312" i="56"/>
  <c r="H311" i="56"/>
  <c r="H310" i="56" s="1"/>
  <c r="H309" i="56" s="1"/>
  <c r="I309" i="56"/>
  <c r="G307" i="56"/>
  <c r="G306" i="56" s="1"/>
  <c r="I303" i="56"/>
  <c r="I302" i="56" s="1"/>
  <c r="H303" i="56"/>
  <c r="G303" i="56"/>
  <c r="G302" i="56" s="1"/>
  <c r="G298" i="56" s="1"/>
  <c r="G297" i="56" s="1"/>
  <c r="H302" i="56"/>
  <c r="H298" i="56" s="1"/>
  <c r="H297" i="56" s="1"/>
  <c r="H296" i="56" s="1"/>
  <c r="I300" i="56"/>
  <c r="I299" i="56" s="1"/>
  <c r="H300" i="56"/>
  <c r="G300" i="56"/>
  <c r="G299" i="56" s="1"/>
  <c r="H299" i="56"/>
  <c r="I298" i="56"/>
  <c r="I297" i="56"/>
  <c r="I296" i="56"/>
  <c r="G296" i="56"/>
  <c r="I293" i="56"/>
  <c r="H293" i="56"/>
  <c r="G293" i="56"/>
  <c r="G292" i="56" s="1"/>
  <c r="I292" i="56"/>
  <c r="H292" i="56"/>
  <c r="H291" i="56" s="1"/>
  <c r="I291" i="56"/>
  <c r="G291" i="56"/>
  <c r="G289" i="56"/>
  <c r="I288" i="56"/>
  <c r="I287" i="56" s="1"/>
  <c r="I286" i="56" s="1"/>
  <c r="H288" i="56"/>
  <c r="G288" i="56"/>
  <c r="G287" i="56" s="1"/>
  <c r="G286" i="56" s="1"/>
  <c r="G285" i="56" s="1"/>
  <c r="H287" i="56"/>
  <c r="H286" i="56" s="1"/>
  <c r="H285" i="56"/>
  <c r="G284" i="56"/>
  <c r="G283" i="56"/>
  <c r="G282" i="56" s="1"/>
  <c r="I280" i="56"/>
  <c r="H280" i="56"/>
  <c r="H279" i="56" s="1"/>
  <c r="G280" i="56"/>
  <c r="I279" i="56"/>
  <c r="G279" i="56"/>
  <c r="G278" i="56" s="1"/>
  <c r="G277" i="56" s="1"/>
  <c r="I278" i="56"/>
  <c r="H278" i="56"/>
  <c r="G275" i="56"/>
  <c r="G274" i="56" s="1"/>
  <c r="G270" i="56" s="1"/>
  <c r="G272" i="56"/>
  <c r="G271" i="56"/>
  <c r="G268" i="56"/>
  <c r="G267" i="56" s="1"/>
  <c r="G266" i="56"/>
  <c r="I264" i="56"/>
  <c r="H264" i="56"/>
  <c r="H263" i="56" s="1"/>
  <c r="H262" i="56" s="1"/>
  <c r="G264" i="56"/>
  <c r="I263" i="56"/>
  <c r="I262" i="56" s="1"/>
  <c r="G263" i="56"/>
  <c r="G262" i="56" s="1"/>
  <c r="G261" i="56"/>
  <c r="I260" i="56"/>
  <c r="H260" i="56"/>
  <c r="G260" i="56"/>
  <c r="G259" i="56"/>
  <c r="I258" i="56"/>
  <c r="H258" i="56"/>
  <c r="H257" i="56" s="1"/>
  <c r="G258" i="56"/>
  <c r="I257" i="56"/>
  <c r="G257" i="56"/>
  <c r="G256" i="56"/>
  <c r="I255" i="56"/>
  <c r="I254" i="56" s="1"/>
  <c r="H255" i="56"/>
  <c r="G255" i="56"/>
  <c r="G254" i="56" s="1"/>
  <c r="H254" i="56"/>
  <c r="G253" i="56"/>
  <c r="G252" i="56" s="1"/>
  <c r="I252" i="56"/>
  <c r="H252" i="56"/>
  <c r="I251" i="56"/>
  <c r="I247" i="56" s="1"/>
  <c r="I246" i="56" s="1"/>
  <c r="I240" i="56" s="1"/>
  <c r="I239" i="56" s="1"/>
  <c r="I238" i="56" s="1"/>
  <c r="H251" i="56"/>
  <c r="G251" i="56"/>
  <c r="I249" i="56"/>
  <c r="H249" i="56"/>
  <c r="H248" i="56" s="1"/>
  <c r="H247" i="56" s="1"/>
  <c r="H246" i="56" s="1"/>
  <c r="H240" i="56" s="1"/>
  <c r="H239" i="56" s="1"/>
  <c r="H238" i="56" s="1"/>
  <c r="G249" i="56"/>
  <c r="G248" i="56" s="1"/>
  <c r="I248" i="56"/>
  <c r="G244" i="56"/>
  <c r="G243" i="56"/>
  <c r="G242" i="56" s="1"/>
  <c r="G241" i="56"/>
  <c r="G237" i="56"/>
  <c r="G236" i="56" s="1"/>
  <c r="I236" i="56"/>
  <c r="H236" i="56"/>
  <c r="H235" i="56" s="1"/>
  <c r="H234" i="56" s="1"/>
  <c r="H233" i="56" s="1"/>
  <c r="I235" i="56"/>
  <c r="I234" i="56" s="1"/>
  <c r="I233" i="56" s="1"/>
  <c r="I232" i="56" s="1"/>
  <c r="I231" i="56" s="1"/>
  <c r="G235" i="56"/>
  <c r="G234" i="56" s="1"/>
  <c r="G233" i="56" s="1"/>
  <c r="G232" i="56" s="1"/>
  <c r="G231" i="56" s="1"/>
  <c r="H232" i="56"/>
  <c r="H231" i="56"/>
  <c r="I230" i="56"/>
  <c r="H230" i="56"/>
  <c r="H229" i="56" s="1"/>
  <c r="G230" i="56"/>
  <c r="G229" i="56" s="1"/>
  <c r="I229" i="56"/>
  <c r="G228" i="56"/>
  <c r="I227" i="56"/>
  <c r="I226" i="56" s="1"/>
  <c r="H227" i="56"/>
  <c r="G227" i="56"/>
  <c r="G226" i="56" s="1"/>
  <c r="H226" i="56"/>
  <c r="G224" i="56"/>
  <c r="G223" i="56"/>
  <c r="G222" i="56"/>
  <c r="I221" i="56"/>
  <c r="H221" i="56"/>
  <c r="H220" i="56" s="1"/>
  <c r="G221" i="56"/>
  <c r="G220" i="56" s="1"/>
  <c r="I220" i="56"/>
  <c r="G219" i="56"/>
  <c r="I218" i="56"/>
  <c r="I217" i="56" s="1"/>
  <c r="H218" i="56"/>
  <c r="G218" i="56"/>
  <c r="H217" i="56"/>
  <c r="G216" i="56"/>
  <c r="G215" i="56" s="1"/>
  <c r="I215" i="56"/>
  <c r="H215" i="56"/>
  <c r="H214" i="56" s="1"/>
  <c r="I214" i="56"/>
  <c r="G214" i="56"/>
  <c r="I211" i="56"/>
  <c r="H211" i="56"/>
  <c r="G211" i="56"/>
  <c r="G210" i="56" s="1"/>
  <c r="I210" i="56"/>
  <c r="H210" i="56"/>
  <c r="I209" i="56"/>
  <c r="H209" i="56"/>
  <c r="G209" i="56"/>
  <c r="I208" i="56"/>
  <c r="H208" i="56"/>
  <c r="H207" i="56" s="1"/>
  <c r="H206" i="56" s="1"/>
  <c r="H205" i="56" s="1"/>
  <c r="G208" i="56"/>
  <c r="G207" i="56" s="1"/>
  <c r="G206" i="56" s="1"/>
  <c r="G205" i="56" s="1"/>
  <c r="I207" i="56"/>
  <c r="I206" i="56"/>
  <c r="I205" i="56"/>
  <c r="G204" i="56"/>
  <c r="I203" i="56"/>
  <c r="I202" i="56" s="1"/>
  <c r="I201" i="56" s="1"/>
  <c r="H203" i="56"/>
  <c r="G203" i="56"/>
  <c r="G202" i="56" s="1"/>
  <c r="G201" i="56" s="1"/>
  <c r="H202" i="56"/>
  <c r="H201" i="56" s="1"/>
  <c r="I199" i="56"/>
  <c r="H199" i="56"/>
  <c r="H198" i="56" s="1"/>
  <c r="G199" i="56"/>
  <c r="I198" i="56"/>
  <c r="G198" i="56"/>
  <c r="I196" i="56"/>
  <c r="H196" i="56"/>
  <c r="H195" i="56" s="1"/>
  <c r="H194" i="56" s="1"/>
  <c r="G196" i="56"/>
  <c r="G195" i="56" s="1"/>
  <c r="G194" i="56" s="1"/>
  <c r="G193" i="56" s="1"/>
  <c r="I195" i="56"/>
  <c r="I194" i="56" s="1"/>
  <c r="I193" i="56" s="1"/>
  <c r="I191" i="56"/>
  <c r="H191" i="56"/>
  <c r="H190" i="56" s="1"/>
  <c r="H189" i="56" s="1"/>
  <c r="H188" i="56" s="1"/>
  <c r="H187" i="56" s="1"/>
  <c r="G191" i="56"/>
  <c r="I190" i="56"/>
  <c r="I189" i="56" s="1"/>
  <c r="I188" i="56" s="1"/>
  <c r="I187" i="56" s="1"/>
  <c r="G190" i="56"/>
  <c r="G189" i="56" s="1"/>
  <c r="G188" i="56"/>
  <c r="G187" i="56"/>
  <c r="G186" i="56"/>
  <c r="G185" i="56" s="1"/>
  <c r="G184" i="56"/>
  <c r="G182" i="56"/>
  <c r="G181" i="56"/>
  <c r="G180" i="56" s="1"/>
  <c r="G179" i="56" s="1"/>
  <c r="G178" i="56" s="1"/>
  <c r="G177" i="56" s="1"/>
  <c r="I180" i="56"/>
  <c r="H180" i="56"/>
  <c r="H179" i="56" s="1"/>
  <c r="H178" i="56" s="1"/>
  <c r="H177" i="56" s="1"/>
  <c r="I179" i="56"/>
  <c r="I178" i="56"/>
  <c r="I177" i="56" s="1"/>
  <c r="G175" i="56"/>
  <c r="G174" i="56"/>
  <c r="G173" i="56" s="1"/>
  <c r="G172" i="56" s="1"/>
  <c r="I171" i="56"/>
  <c r="H171" i="56"/>
  <c r="H170" i="56" s="1"/>
  <c r="H169" i="56" s="1"/>
  <c r="H168" i="56" s="1"/>
  <c r="H167" i="56" s="1"/>
  <c r="G171" i="56"/>
  <c r="G170" i="56" s="1"/>
  <c r="G169" i="56" s="1"/>
  <c r="I170" i="56"/>
  <c r="I169" i="56"/>
  <c r="I168" i="56"/>
  <c r="I167" i="56" s="1"/>
  <c r="G168" i="56"/>
  <c r="G167" i="56" s="1"/>
  <c r="G166" i="56"/>
  <c r="I165" i="56"/>
  <c r="H165" i="56"/>
  <c r="H164" i="56" s="1"/>
  <c r="G165" i="56"/>
  <c r="I164" i="56"/>
  <c r="G164" i="56"/>
  <c r="G163" i="56" s="1"/>
  <c r="I163" i="56"/>
  <c r="H163" i="56"/>
  <c r="I162" i="56"/>
  <c r="I161" i="56" s="1"/>
  <c r="H162" i="56"/>
  <c r="H161" i="56" s="1"/>
  <c r="H160" i="56" s="1"/>
  <c r="H159" i="56" s="1"/>
  <c r="G162" i="56"/>
  <c r="G161" i="56" s="1"/>
  <c r="G160" i="56" s="1"/>
  <c r="G159" i="56" s="1"/>
  <c r="I160" i="56"/>
  <c r="I159" i="56"/>
  <c r="G158" i="56"/>
  <c r="G157" i="56" s="1"/>
  <c r="G156" i="56" s="1"/>
  <c r="G155" i="56" s="1"/>
  <c r="I157" i="56"/>
  <c r="I156" i="56" s="1"/>
  <c r="I155" i="56" s="1"/>
  <c r="H157" i="56"/>
  <c r="H156" i="56"/>
  <c r="H155" i="56"/>
  <c r="G149" i="56"/>
  <c r="G148" i="56" s="1"/>
  <c r="G147" i="56" s="1"/>
  <c r="I145" i="56"/>
  <c r="I142" i="56" s="1"/>
  <c r="H145" i="56"/>
  <c r="G145" i="56"/>
  <c r="I143" i="56"/>
  <c r="H143" i="56"/>
  <c r="G143" i="56"/>
  <c r="H142" i="56"/>
  <c r="H141" i="56" s="1"/>
  <c r="G142" i="56"/>
  <c r="G141" i="56" s="1"/>
  <c r="I141" i="56"/>
  <c r="I140" i="56"/>
  <c r="G139" i="56"/>
  <c r="G138" i="56" s="1"/>
  <c r="G137" i="56" s="1"/>
  <c r="G136" i="56" s="1"/>
  <c r="G135" i="56" s="1"/>
  <c r="I138" i="56"/>
  <c r="H138" i="56"/>
  <c r="I137" i="56"/>
  <c r="I136" i="56" s="1"/>
  <c r="H137" i="56"/>
  <c r="H136" i="56" s="1"/>
  <c r="H135" i="56" s="1"/>
  <c r="I135" i="56"/>
  <c r="G133" i="56"/>
  <c r="G132" i="56" s="1"/>
  <c r="G131" i="56" s="1"/>
  <c r="G130" i="56"/>
  <c r="G127" i="56"/>
  <c r="G126" i="56"/>
  <c r="G125" i="56" s="1"/>
  <c r="G124" i="56" s="1"/>
  <c r="G122" i="56"/>
  <c r="G121" i="56" s="1"/>
  <c r="G120" i="56" s="1"/>
  <c r="G119" i="56" s="1"/>
  <c r="G118" i="56" s="1"/>
  <c r="I116" i="56"/>
  <c r="I115" i="56" s="1"/>
  <c r="H116" i="56"/>
  <c r="G116" i="56"/>
  <c r="H115" i="56"/>
  <c r="G115" i="56"/>
  <c r="G113" i="56"/>
  <c r="G112" i="56"/>
  <c r="G111" i="56"/>
  <c r="H110" i="56"/>
  <c r="G110" i="56"/>
  <c r="I109" i="56"/>
  <c r="H109" i="56"/>
  <c r="G109" i="56"/>
  <c r="I107" i="56"/>
  <c r="H107" i="56"/>
  <c r="G107" i="56"/>
  <c r="I106" i="56"/>
  <c r="G106" i="56"/>
  <c r="G104" i="56"/>
  <c r="G103" i="56"/>
  <c r="G102" i="56"/>
  <c r="I101" i="56"/>
  <c r="I100" i="56" s="1"/>
  <c r="H101" i="56"/>
  <c r="G101" i="56"/>
  <c r="H100" i="56"/>
  <c r="G100" i="56"/>
  <c r="I99" i="56"/>
  <c r="H99" i="56"/>
  <c r="G99" i="56"/>
  <c r="G98" i="56" s="1"/>
  <c r="I98" i="56"/>
  <c r="H98" i="56"/>
  <c r="I97" i="56"/>
  <c r="I96" i="56" s="1"/>
  <c r="H97" i="56"/>
  <c r="H96" i="56" s="1"/>
  <c r="H95" i="56" s="1"/>
  <c r="G97" i="56"/>
  <c r="G96" i="56"/>
  <c r="G95" i="56" s="1"/>
  <c r="I94" i="56"/>
  <c r="H94" i="56"/>
  <c r="H93" i="56" s="1"/>
  <c r="G94" i="56"/>
  <c r="I93" i="56"/>
  <c r="G93" i="56"/>
  <c r="I92" i="56"/>
  <c r="H92" i="56"/>
  <c r="H91" i="56" s="1"/>
  <c r="H90" i="56" s="1"/>
  <c r="G92" i="56"/>
  <c r="I91" i="56"/>
  <c r="G91" i="56"/>
  <c r="I90" i="56"/>
  <c r="G89" i="56"/>
  <c r="G88" i="56" s="1"/>
  <c r="G87" i="56"/>
  <c r="G86" i="56" s="1"/>
  <c r="G85" i="56" s="1"/>
  <c r="I86" i="56"/>
  <c r="H86" i="56"/>
  <c r="H85" i="56" s="1"/>
  <c r="I85" i="56"/>
  <c r="I84" i="56"/>
  <c r="I83" i="56" s="1"/>
  <c r="H84" i="56"/>
  <c r="G84" i="56"/>
  <c r="H83" i="56"/>
  <c r="G83" i="56"/>
  <c r="I82" i="56"/>
  <c r="H82" i="56"/>
  <c r="H81" i="56" s="1"/>
  <c r="G82" i="56"/>
  <c r="I81" i="56"/>
  <c r="I80" i="56" s="1"/>
  <c r="G81" i="56"/>
  <c r="G80" i="56" s="1"/>
  <c r="H80" i="56"/>
  <c r="I79" i="56"/>
  <c r="I78" i="56" s="1"/>
  <c r="H79" i="56"/>
  <c r="G79" i="56"/>
  <c r="H78" i="56"/>
  <c r="H75" i="56" s="1"/>
  <c r="G78" i="56"/>
  <c r="I77" i="56"/>
  <c r="I76" i="56" s="1"/>
  <c r="I75" i="56" s="1"/>
  <c r="H77" i="56"/>
  <c r="G77" i="56"/>
  <c r="G76" i="56" s="1"/>
  <c r="G75" i="56" s="1"/>
  <c r="H76" i="56"/>
  <c r="G74" i="56"/>
  <c r="I73" i="56"/>
  <c r="H73" i="56"/>
  <c r="G73" i="56"/>
  <c r="I71" i="56"/>
  <c r="H71" i="56"/>
  <c r="G71" i="56"/>
  <c r="I70" i="56"/>
  <c r="I69" i="56" s="1"/>
  <c r="I68" i="56" s="1"/>
  <c r="H70" i="56"/>
  <c r="H69" i="56"/>
  <c r="H68" i="56" s="1"/>
  <c r="G69" i="56"/>
  <c r="G68" i="56" s="1"/>
  <c r="I63" i="56"/>
  <c r="H63" i="56"/>
  <c r="H62" i="56" s="1"/>
  <c r="G63" i="56"/>
  <c r="G62" i="56" s="1"/>
  <c r="I62" i="56"/>
  <c r="G60" i="56"/>
  <c r="G59" i="56"/>
  <c r="I55" i="56"/>
  <c r="I54" i="56" s="1"/>
  <c r="I53" i="56" s="1"/>
  <c r="I52" i="56" s="1"/>
  <c r="I51" i="56" s="1"/>
  <c r="I44" i="56" s="1"/>
  <c r="I43" i="56" s="1"/>
  <c r="H55" i="56"/>
  <c r="G55" i="56"/>
  <c r="H54" i="56"/>
  <c r="H53" i="56" s="1"/>
  <c r="H52" i="56" s="1"/>
  <c r="H51" i="56" s="1"/>
  <c r="H44" i="56" s="1"/>
  <c r="H43" i="56" s="1"/>
  <c r="G54" i="56"/>
  <c r="G53" i="56"/>
  <c r="G52" i="56" s="1"/>
  <c r="G51" i="56" s="1"/>
  <c r="G44" i="56" s="1"/>
  <c r="G43" i="56" s="1"/>
  <c r="I49" i="56"/>
  <c r="I48" i="56" s="1"/>
  <c r="I47" i="56" s="1"/>
  <c r="I46" i="56" s="1"/>
  <c r="I45" i="56" s="1"/>
  <c r="H49" i="56"/>
  <c r="G49" i="56"/>
  <c r="H48" i="56"/>
  <c r="H47" i="56" s="1"/>
  <c r="G48" i="56"/>
  <c r="G47" i="56" s="1"/>
  <c r="G46" i="56" s="1"/>
  <c r="G45" i="56" s="1"/>
  <c r="H46" i="56"/>
  <c r="H45" i="56" s="1"/>
  <c r="G41" i="56"/>
  <c r="G40" i="56" s="1"/>
  <c r="G39" i="56" s="1"/>
  <c r="G38" i="56" s="1"/>
  <c r="I36" i="56"/>
  <c r="I35" i="56" s="1"/>
  <c r="I34" i="56" s="1"/>
  <c r="I33" i="56" s="1"/>
  <c r="I32" i="56" s="1"/>
  <c r="H36" i="56"/>
  <c r="H35" i="56" s="1"/>
  <c r="H34" i="56" s="1"/>
  <c r="H33" i="56" s="1"/>
  <c r="H32" i="56" s="1"/>
  <c r="G36" i="56"/>
  <c r="G35" i="56"/>
  <c r="G34" i="56" s="1"/>
  <c r="G33" i="56" s="1"/>
  <c r="G32" i="56" s="1"/>
  <c r="G31" i="56"/>
  <c r="G30" i="56"/>
  <c r="G29" i="56" s="1"/>
  <c r="G28" i="56" s="1"/>
  <c r="G27" i="56" s="1"/>
  <c r="G26" i="56" s="1"/>
  <c r="I24" i="56"/>
  <c r="I21" i="56" s="1"/>
  <c r="I20" i="56" s="1"/>
  <c r="I19" i="56" s="1"/>
  <c r="I15" i="56" s="1"/>
  <c r="H24" i="56"/>
  <c r="G24" i="56"/>
  <c r="I23" i="56"/>
  <c r="I22" i="56" s="1"/>
  <c r="H23" i="56"/>
  <c r="H22" i="56" s="1"/>
  <c r="H21" i="56" s="1"/>
  <c r="H20" i="56" s="1"/>
  <c r="H19" i="56" s="1"/>
  <c r="H15" i="56" s="1"/>
  <c r="G22" i="56"/>
  <c r="G21" i="56"/>
  <c r="G20" i="56" s="1"/>
  <c r="G19" i="56" s="1"/>
  <c r="G15" i="56" s="1"/>
  <c r="G14" i="56" s="1"/>
  <c r="I18" i="56"/>
  <c r="H18" i="56"/>
  <c r="G18" i="56"/>
  <c r="I17" i="56"/>
  <c r="H17" i="56"/>
  <c r="G17" i="56"/>
  <c r="I16" i="56"/>
  <c r="H16" i="56"/>
  <c r="G16" i="56"/>
  <c r="F792" i="55"/>
  <c r="F791" i="55"/>
  <c r="F789" i="55"/>
  <c r="F788" i="55"/>
  <c r="F787" i="55"/>
  <c r="F786" i="55" s="1"/>
  <c r="F785" i="55" s="1"/>
  <c r="H786" i="55"/>
  <c r="G786" i="55"/>
  <c r="H785" i="55"/>
  <c r="G785" i="55"/>
  <c r="F784" i="55"/>
  <c r="F783" i="55" s="1"/>
  <c r="H783" i="55"/>
  <c r="H782" i="55" s="1"/>
  <c r="G783" i="55"/>
  <c r="G782" i="55" s="1"/>
  <c r="F782" i="55"/>
  <c r="H780" i="55"/>
  <c r="G780" i="55"/>
  <c r="G779" i="55" s="1"/>
  <c r="F780" i="55"/>
  <c r="F779" i="55" s="1"/>
  <c r="F778" i="55" s="1"/>
  <c r="H779" i="55"/>
  <c r="H778" i="55"/>
  <c r="H777" i="55" s="1"/>
  <c r="G778" i="55"/>
  <c r="G777" i="55" s="1"/>
  <c r="F777" i="55"/>
  <c r="H775" i="55"/>
  <c r="G775" i="55"/>
  <c r="G774" i="55" s="1"/>
  <c r="F775" i="55"/>
  <c r="F774" i="55" s="1"/>
  <c r="H774" i="55"/>
  <c r="H773" i="55"/>
  <c r="H772" i="55" s="1"/>
  <c r="H771" i="55" s="1"/>
  <c r="H770" i="55" s="1"/>
  <c r="G773" i="55"/>
  <c r="G772" i="55" s="1"/>
  <c r="G771" i="55" s="1"/>
  <c r="G770" i="55" s="1"/>
  <c r="F773" i="55"/>
  <c r="F772" i="55"/>
  <c r="F771" i="55" s="1"/>
  <c r="F770" i="55" s="1"/>
  <c r="H768" i="55"/>
  <c r="H767" i="55" s="1"/>
  <c r="G768" i="55"/>
  <c r="G767" i="55" s="1"/>
  <c r="F768" i="55"/>
  <c r="F767" i="55"/>
  <c r="H765" i="55"/>
  <c r="G765" i="55"/>
  <c r="G764" i="55" s="1"/>
  <c r="F765" i="55"/>
  <c r="F764" i="55" s="1"/>
  <c r="H764" i="55"/>
  <c r="H763" i="55"/>
  <c r="H762" i="55" s="1"/>
  <c r="H761" i="55" s="1"/>
  <c r="G763" i="55"/>
  <c r="G762" i="55" s="1"/>
  <c r="G761" i="55" s="1"/>
  <c r="G760" i="55" s="1"/>
  <c r="F763" i="55"/>
  <c r="F762" i="55"/>
  <c r="F761" i="55"/>
  <c r="F760" i="55" s="1"/>
  <c r="F759" i="55" s="1"/>
  <c r="G759" i="55"/>
  <c r="H758" i="55"/>
  <c r="H757" i="55" s="1"/>
  <c r="G758" i="55"/>
  <c r="G757" i="55" s="1"/>
  <c r="G756" i="55" s="1"/>
  <c r="F758" i="55"/>
  <c r="F757" i="55"/>
  <c r="F756" i="55" s="1"/>
  <c r="F755" i="55" s="1"/>
  <c r="H756" i="55"/>
  <c r="H755" i="55" s="1"/>
  <c r="H754" i="55" s="1"/>
  <c r="G755" i="55"/>
  <c r="G754" i="55"/>
  <c r="F754" i="55"/>
  <c r="F753" i="55" s="1"/>
  <c r="F752" i="55" s="1"/>
  <c r="F750" i="55"/>
  <c r="F749" i="55" s="1"/>
  <c r="F747" i="55"/>
  <c r="F746" i="55"/>
  <c r="F744" i="55"/>
  <c r="F743" i="55" s="1"/>
  <c r="F740" i="55"/>
  <c r="F739" i="55"/>
  <c r="F735" i="55" s="1"/>
  <c r="H737" i="55"/>
  <c r="H736" i="55" s="1"/>
  <c r="H735" i="55" s="1"/>
  <c r="G737" i="55"/>
  <c r="F737" i="55"/>
  <c r="F736" i="55" s="1"/>
  <c r="G736" i="55"/>
  <c r="G735" i="55" s="1"/>
  <c r="H733" i="55"/>
  <c r="G733" i="55"/>
  <c r="G732" i="55" s="1"/>
  <c r="F733" i="55"/>
  <c r="F732" i="55" s="1"/>
  <c r="F731" i="55" s="1"/>
  <c r="H732" i="55"/>
  <c r="H731" i="55"/>
  <c r="G731" i="55"/>
  <c r="F730" i="55"/>
  <c r="F729" i="55" s="1"/>
  <c r="F726" i="55" s="1"/>
  <c r="F725" i="55" s="1"/>
  <c r="H729" i="55"/>
  <c r="G729" i="55"/>
  <c r="F728" i="55"/>
  <c r="F727" i="55" s="1"/>
  <c r="H727" i="55"/>
  <c r="H726" i="55" s="1"/>
  <c r="H725" i="55" s="1"/>
  <c r="G727" i="55"/>
  <c r="G726" i="55"/>
  <c r="G725" i="55" s="1"/>
  <c r="H723" i="55"/>
  <c r="G723" i="55"/>
  <c r="F723" i="55"/>
  <c r="F722" i="55" s="1"/>
  <c r="H722" i="55"/>
  <c r="H721" i="55" s="1"/>
  <c r="G722" i="55"/>
  <c r="G721" i="55"/>
  <c r="F721" i="55"/>
  <c r="H716" i="55"/>
  <c r="H715" i="55" s="1"/>
  <c r="G716" i="55"/>
  <c r="G715" i="55" s="1"/>
  <c r="G714" i="55" s="1"/>
  <c r="F716" i="55"/>
  <c r="F715" i="55"/>
  <c r="F714" i="55" s="1"/>
  <c r="F713" i="55" s="1"/>
  <c r="H714" i="55"/>
  <c r="H713" i="55" s="1"/>
  <c r="G713" i="55"/>
  <c r="F712" i="55"/>
  <c r="F711" i="55" s="1"/>
  <c r="H711" i="55"/>
  <c r="H710" i="55" s="1"/>
  <c r="H706" i="55" s="1"/>
  <c r="H705" i="55" s="1"/>
  <c r="G711" i="55"/>
  <c r="G710" i="55"/>
  <c r="F710" i="55"/>
  <c r="H709" i="55"/>
  <c r="G709" i="55"/>
  <c r="G708" i="55" s="1"/>
  <c r="F709" i="55"/>
  <c r="F708" i="55" s="1"/>
  <c r="F707" i="55" s="1"/>
  <c r="H708" i="55"/>
  <c r="H707" i="55"/>
  <c r="G707" i="55"/>
  <c r="G706" i="55"/>
  <c r="G705" i="55" s="1"/>
  <c r="F706" i="55"/>
  <c r="F705" i="55"/>
  <c r="H704" i="55"/>
  <c r="G704" i="55" s="1"/>
  <c r="F704" i="55" s="1"/>
  <c r="H702" i="55"/>
  <c r="G702" i="55"/>
  <c r="F702" i="55"/>
  <c r="H700" i="55"/>
  <c r="G700" i="55"/>
  <c r="F700" i="55"/>
  <c r="G699" i="55"/>
  <c r="F699" i="55"/>
  <c r="F698" i="55" s="1"/>
  <c r="H698" i="55"/>
  <c r="G698" i="55"/>
  <c r="G697" i="55" s="1"/>
  <c r="H697" i="55"/>
  <c r="F697" i="55"/>
  <c r="F696" i="55"/>
  <c r="H695" i="55"/>
  <c r="H694" i="55" s="1"/>
  <c r="H693" i="55" s="1"/>
  <c r="G695" i="55"/>
  <c r="F695" i="55"/>
  <c r="G694" i="55"/>
  <c r="G693" i="55" s="1"/>
  <c r="G692" i="55" s="1"/>
  <c r="F694" i="55"/>
  <c r="F693" i="55" s="1"/>
  <c r="F692" i="55" s="1"/>
  <c r="H692" i="55"/>
  <c r="H691" i="55" s="1"/>
  <c r="F690" i="55"/>
  <c r="H689" i="55"/>
  <c r="H688" i="55" s="1"/>
  <c r="G689" i="55"/>
  <c r="F689" i="55"/>
  <c r="F688" i="55" s="1"/>
  <c r="F687" i="55" s="1"/>
  <c r="F686" i="55" s="1"/>
  <c r="F685" i="55" s="1"/>
  <c r="G688" i="55"/>
  <c r="G687" i="55" s="1"/>
  <c r="G686" i="55" s="1"/>
  <c r="H687" i="55"/>
  <c r="H686" i="55"/>
  <c r="H685" i="55" s="1"/>
  <c r="G685" i="55"/>
  <c r="F681" i="55"/>
  <c r="H680" i="55"/>
  <c r="H679" i="55" s="1"/>
  <c r="G680" i="55"/>
  <c r="G679" i="55" s="1"/>
  <c r="G678" i="55" s="1"/>
  <c r="F680" i="55"/>
  <c r="F679" i="55" s="1"/>
  <c r="F678" i="55" s="1"/>
  <c r="H678" i="55"/>
  <c r="F676" i="55"/>
  <c r="F675" i="55"/>
  <c r="F674" i="55"/>
  <c r="H673" i="55"/>
  <c r="H672" i="55" s="1"/>
  <c r="G673" i="55"/>
  <c r="F673" i="55"/>
  <c r="G672" i="55"/>
  <c r="F672" i="55"/>
  <c r="F669" i="55"/>
  <c r="F667" i="55"/>
  <c r="F666" i="55"/>
  <c r="H664" i="55"/>
  <c r="H663" i="55" s="1"/>
  <c r="G664" i="55"/>
  <c r="F664" i="55"/>
  <c r="G663" i="55"/>
  <c r="F663" i="55"/>
  <c r="F662" i="55"/>
  <c r="H661" i="55"/>
  <c r="H660" i="55" s="1"/>
  <c r="G661" i="55"/>
  <c r="G660" i="55" s="1"/>
  <c r="F661" i="55"/>
  <c r="F660" i="55"/>
  <c r="H659" i="55"/>
  <c r="G659" i="55"/>
  <c r="F659" i="55"/>
  <c r="F658" i="55" s="1"/>
  <c r="H658" i="55"/>
  <c r="H655" i="55" s="1"/>
  <c r="H654" i="55" s="1"/>
  <c r="H653" i="55" s="1"/>
  <c r="G658" i="55"/>
  <c r="H657" i="55"/>
  <c r="H656" i="55" s="1"/>
  <c r="G657" i="55"/>
  <c r="F657" i="55"/>
  <c r="F656" i="55" s="1"/>
  <c r="F655" i="55" s="1"/>
  <c r="F654" i="55" s="1"/>
  <c r="F653" i="55" s="1"/>
  <c r="G656" i="55"/>
  <c r="G655" i="55" s="1"/>
  <c r="H652" i="55"/>
  <c r="G652" i="55"/>
  <c r="G651" i="55" s="1"/>
  <c r="F652" i="55"/>
  <c r="F651" i="55" s="1"/>
  <c r="F650" i="55" s="1"/>
  <c r="F649" i="55" s="1"/>
  <c r="F648" i="55" s="1"/>
  <c r="H651" i="55"/>
  <c r="H650" i="55" s="1"/>
  <c r="G650" i="55"/>
  <c r="G649" i="55" s="1"/>
  <c r="H649" i="55"/>
  <c r="H648" i="55" s="1"/>
  <c r="G648" i="55"/>
  <c r="H647" i="55"/>
  <c r="G647" i="55"/>
  <c r="F647" i="55"/>
  <c r="F646" i="55" s="1"/>
  <c r="F645" i="55" s="1"/>
  <c r="F644" i="55" s="1"/>
  <c r="F643" i="55" s="1"/>
  <c r="F642" i="55" s="1"/>
  <c r="F641" i="55" s="1"/>
  <c r="H646" i="55"/>
  <c r="H645" i="55" s="1"/>
  <c r="H644" i="55" s="1"/>
  <c r="G646" i="55"/>
  <c r="G645" i="55"/>
  <c r="G644" i="55" s="1"/>
  <c r="G643" i="55" s="1"/>
  <c r="H643" i="55"/>
  <c r="F640" i="55"/>
  <c r="H639" i="55"/>
  <c r="H638" i="55" s="1"/>
  <c r="G639" i="55"/>
  <c r="G638" i="55" s="1"/>
  <c r="G637" i="55" s="1"/>
  <c r="F639" i="55"/>
  <c r="F638" i="55"/>
  <c r="F637" i="55" s="1"/>
  <c r="H637" i="55"/>
  <c r="H636" i="55"/>
  <c r="G636" i="55"/>
  <c r="F636" i="55" s="1"/>
  <c r="H635" i="55"/>
  <c r="G635" i="55" s="1"/>
  <c r="F635" i="55" s="1"/>
  <c r="F634" i="55"/>
  <c r="H633" i="55"/>
  <c r="H632" i="55" s="1"/>
  <c r="H631" i="55" s="1"/>
  <c r="G633" i="55"/>
  <c r="F633" i="55"/>
  <c r="G632" i="55"/>
  <c r="G631" i="55" s="1"/>
  <c r="F632" i="55"/>
  <c r="F631" i="55" s="1"/>
  <c r="F630" i="55" s="1"/>
  <c r="F629" i="55" s="1"/>
  <c r="H630" i="55"/>
  <c r="H629" i="55" s="1"/>
  <c r="F628" i="55"/>
  <c r="H627" i="55"/>
  <c r="H626" i="55" s="1"/>
  <c r="G627" i="55"/>
  <c r="F627" i="55"/>
  <c r="F626" i="55" s="1"/>
  <c r="F625" i="55" s="1"/>
  <c r="F624" i="55" s="1"/>
  <c r="G626" i="55"/>
  <c r="G625" i="55" s="1"/>
  <c r="G624" i="55" s="1"/>
  <c r="G623" i="55" s="1"/>
  <c r="H625" i="55"/>
  <c r="H624" i="55"/>
  <c r="H623" i="55" s="1"/>
  <c r="F623" i="55"/>
  <c r="H621" i="55"/>
  <c r="G621" i="55"/>
  <c r="G620" i="55" s="1"/>
  <c r="F621" i="55"/>
  <c r="F620" i="55" s="1"/>
  <c r="H620" i="55"/>
  <c r="H619" i="55"/>
  <c r="H618" i="55" s="1"/>
  <c r="H617" i="55" s="1"/>
  <c r="G619" i="55"/>
  <c r="G618" i="55" s="1"/>
  <c r="G617" i="55" s="1"/>
  <c r="G616" i="55" s="1"/>
  <c r="F619" i="55"/>
  <c r="F618" i="55"/>
  <c r="F617" i="55" s="1"/>
  <c r="F616" i="55" s="1"/>
  <c r="F615" i="55"/>
  <c r="F614" i="55" s="1"/>
  <c r="F613" i="55" s="1"/>
  <c r="F612" i="55" s="1"/>
  <c r="H614" i="55"/>
  <c r="G614" i="55"/>
  <c r="H613" i="55"/>
  <c r="H612" i="55" s="1"/>
  <c r="G613" i="55"/>
  <c r="G612" i="55"/>
  <c r="F610" i="55"/>
  <c r="F609" i="55"/>
  <c r="F608" i="55"/>
  <c r="F607" i="55" s="1"/>
  <c r="F606" i="55" s="1"/>
  <c r="H607" i="55"/>
  <c r="G607" i="55"/>
  <c r="H606" i="55"/>
  <c r="G606" i="55"/>
  <c r="F605" i="55"/>
  <c r="F604" i="55" s="1"/>
  <c r="H604" i="55"/>
  <c r="G604" i="55"/>
  <c r="G603" i="55" s="1"/>
  <c r="H603" i="55"/>
  <c r="F603" i="55"/>
  <c r="F602" i="55"/>
  <c r="F601" i="55"/>
  <c r="H599" i="55"/>
  <c r="G599" i="55"/>
  <c r="F599" i="55"/>
  <c r="F598" i="55"/>
  <c r="F597" i="55" s="1"/>
  <c r="F596" i="55" s="1"/>
  <c r="F595" i="55" s="1"/>
  <c r="F594" i="55" s="1"/>
  <c r="H597" i="55"/>
  <c r="G597" i="55"/>
  <c r="H596" i="55"/>
  <c r="G596" i="55"/>
  <c r="G595" i="55" s="1"/>
  <c r="G594" i="55" s="1"/>
  <c r="H592" i="55"/>
  <c r="H591" i="55" s="1"/>
  <c r="H590" i="55" s="1"/>
  <c r="H589" i="55" s="1"/>
  <c r="G592" i="55"/>
  <c r="G591" i="55" s="1"/>
  <c r="G590" i="55" s="1"/>
  <c r="G589" i="55" s="1"/>
  <c r="G588" i="55" s="1"/>
  <c r="F592" i="55"/>
  <c r="F591" i="55"/>
  <c r="F590" i="55" s="1"/>
  <c r="F589" i="55"/>
  <c r="H586" i="55"/>
  <c r="H585" i="55" s="1"/>
  <c r="G586" i="55"/>
  <c r="G585" i="55" s="1"/>
  <c r="F586" i="55"/>
  <c r="F585" i="55" s="1"/>
  <c r="F584" i="55"/>
  <c r="F583" i="55" s="1"/>
  <c r="H583" i="55"/>
  <c r="G583" i="55"/>
  <c r="G582" i="55" s="1"/>
  <c r="H582" i="55"/>
  <c r="F582" i="55"/>
  <c r="H581" i="55"/>
  <c r="G581" i="55"/>
  <c r="G580" i="55" s="1"/>
  <c r="G579" i="55" s="1"/>
  <c r="G566" i="55" s="1"/>
  <c r="G565" i="55" s="1"/>
  <c r="F581" i="55"/>
  <c r="H580" i="55"/>
  <c r="H579" i="55" s="1"/>
  <c r="F580" i="55"/>
  <c r="F579" i="55"/>
  <c r="H577" i="55"/>
  <c r="G577" i="55"/>
  <c r="F577" i="55"/>
  <c r="F576" i="55" s="1"/>
  <c r="F566" i="55" s="1"/>
  <c r="F565" i="55" s="1"/>
  <c r="H576" i="55"/>
  <c r="G576" i="55"/>
  <c r="F575" i="55"/>
  <c r="F574" i="55" s="1"/>
  <c r="H574" i="55"/>
  <c r="H573" i="55" s="1"/>
  <c r="G574" i="55"/>
  <c r="G573" i="55" s="1"/>
  <c r="F573" i="55"/>
  <c r="F572" i="55"/>
  <c r="F571" i="55"/>
  <c r="F570" i="55"/>
  <c r="F569" i="55"/>
  <c r="F568" i="55" s="1"/>
  <c r="H568" i="55"/>
  <c r="G568" i="55"/>
  <c r="G567" i="55" s="1"/>
  <c r="H567" i="55"/>
  <c r="F567" i="55"/>
  <c r="H563" i="55"/>
  <c r="H562" i="55" s="1"/>
  <c r="G563" i="55"/>
  <c r="F563" i="55"/>
  <c r="G562" i="55"/>
  <c r="G558" i="55" s="1"/>
  <c r="F562" i="55"/>
  <c r="H560" i="55"/>
  <c r="G560" i="55"/>
  <c r="G559" i="55" s="1"/>
  <c r="F560" i="55"/>
  <c r="F559" i="55" s="1"/>
  <c r="H559" i="55"/>
  <c r="H558" i="55" s="1"/>
  <c r="H556" i="55"/>
  <c r="H555" i="55" s="1"/>
  <c r="G556" i="55"/>
  <c r="G555" i="55" s="1"/>
  <c r="G554" i="55" s="1"/>
  <c r="F556" i="55"/>
  <c r="F555" i="55"/>
  <c r="F554" i="55" s="1"/>
  <c r="H554" i="55"/>
  <c r="H552" i="55"/>
  <c r="G552" i="55"/>
  <c r="F552" i="55"/>
  <c r="H550" i="55"/>
  <c r="G550" i="55"/>
  <c r="G549" i="55" s="1"/>
  <c r="G548" i="55" s="1"/>
  <c r="F550" i="55"/>
  <c r="F549" i="55"/>
  <c r="F548" i="55" s="1"/>
  <c r="H545" i="55"/>
  <c r="H544" i="55" s="1"/>
  <c r="G545" i="55"/>
  <c r="G544" i="55" s="1"/>
  <c r="G543" i="55" s="1"/>
  <c r="G542" i="55" s="1"/>
  <c r="F545" i="55"/>
  <c r="F544" i="55" s="1"/>
  <c r="F543" i="55" s="1"/>
  <c r="F542" i="55" s="1"/>
  <c r="H543" i="55"/>
  <c r="H542" i="55"/>
  <c r="H541" i="55"/>
  <c r="H540" i="55" s="1"/>
  <c r="G541" i="55"/>
  <c r="G540" i="55" s="1"/>
  <c r="G539" i="55" s="1"/>
  <c r="F541" i="55"/>
  <c r="F540" i="55"/>
  <c r="F539" i="55" s="1"/>
  <c r="F538" i="55" s="1"/>
  <c r="F537" i="55" s="1"/>
  <c r="F536" i="55" s="1"/>
  <c r="H539" i="55"/>
  <c r="H538" i="55"/>
  <c r="H537" i="55" s="1"/>
  <c r="G538" i="55"/>
  <c r="G537" i="55"/>
  <c r="F534" i="55"/>
  <c r="F533" i="55" s="1"/>
  <c r="F532" i="55"/>
  <c r="F531" i="55" s="1"/>
  <c r="H531" i="55"/>
  <c r="H530" i="55" s="1"/>
  <c r="G531" i="55"/>
  <c r="G530" i="55"/>
  <c r="F530" i="55"/>
  <c r="F529" i="55"/>
  <c r="H528" i="55"/>
  <c r="H527" i="55" s="1"/>
  <c r="G528" i="55"/>
  <c r="G527" i="55" s="1"/>
  <c r="F528" i="55"/>
  <c r="F527" i="55" s="1"/>
  <c r="H525" i="55"/>
  <c r="H524" i="55" s="1"/>
  <c r="G525" i="55"/>
  <c r="F525" i="55"/>
  <c r="F524" i="55" s="1"/>
  <c r="G524" i="55"/>
  <c r="F523" i="55"/>
  <c r="F522" i="55" s="1"/>
  <c r="H522" i="55"/>
  <c r="H521" i="55" s="1"/>
  <c r="G522" i="55"/>
  <c r="G521" i="55"/>
  <c r="F521" i="55"/>
  <c r="F520" i="55"/>
  <c r="H519" i="55"/>
  <c r="H518" i="55" s="1"/>
  <c r="G519" i="55"/>
  <c r="G518" i="55" s="1"/>
  <c r="F519" i="55"/>
  <c r="F518" i="55"/>
  <c r="H517" i="55"/>
  <c r="G517" i="55"/>
  <c r="F517" i="55"/>
  <c r="F516" i="55" s="1"/>
  <c r="F515" i="55" s="1"/>
  <c r="F514" i="55" s="1"/>
  <c r="F513" i="55" s="1"/>
  <c r="F507" i="55" s="1"/>
  <c r="H516" i="55"/>
  <c r="H515" i="55" s="1"/>
  <c r="H514" i="55" s="1"/>
  <c r="H513" i="55" s="1"/>
  <c r="G516" i="55"/>
  <c r="G515" i="55"/>
  <c r="H512" i="55"/>
  <c r="H511" i="55" s="1"/>
  <c r="H510" i="55" s="1"/>
  <c r="G512" i="55"/>
  <c r="G511" i="55" s="1"/>
  <c r="G510" i="55" s="1"/>
  <c r="G509" i="55" s="1"/>
  <c r="G508" i="55" s="1"/>
  <c r="F512" i="55"/>
  <c r="F511" i="55"/>
  <c r="F510" i="55"/>
  <c r="F509" i="55" s="1"/>
  <c r="F508" i="55" s="1"/>
  <c r="H509" i="55"/>
  <c r="H508" i="55" s="1"/>
  <c r="H504" i="55"/>
  <c r="H503" i="55" s="1"/>
  <c r="G504" i="55"/>
  <c r="F504" i="55"/>
  <c r="F503" i="55" s="1"/>
  <c r="F502" i="55" s="1"/>
  <c r="F501" i="55" s="1"/>
  <c r="F500" i="55" s="1"/>
  <c r="G503" i="55"/>
  <c r="H502" i="55"/>
  <c r="H501" i="55" s="1"/>
  <c r="G502" i="55"/>
  <c r="G501" i="55" s="1"/>
  <c r="G500" i="55" s="1"/>
  <c r="H500" i="55"/>
  <c r="H498" i="55"/>
  <c r="H497" i="55" s="1"/>
  <c r="H496" i="55" s="1"/>
  <c r="G498" i="55"/>
  <c r="G497" i="55" s="1"/>
  <c r="G496" i="55" s="1"/>
  <c r="F498" i="55"/>
  <c r="F497" i="55"/>
  <c r="F496" i="55" s="1"/>
  <c r="H494" i="55"/>
  <c r="H493" i="55" s="1"/>
  <c r="G494" i="55"/>
  <c r="F494" i="55"/>
  <c r="F493" i="55" s="1"/>
  <c r="F492" i="55" s="1"/>
  <c r="F491" i="55" s="1"/>
  <c r="G493" i="55"/>
  <c r="H492" i="55"/>
  <c r="H491" i="55" s="1"/>
  <c r="G492" i="55"/>
  <c r="G491" i="55" s="1"/>
  <c r="H490" i="55"/>
  <c r="G490" i="55"/>
  <c r="F490" i="55"/>
  <c r="F489" i="55" s="1"/>
  <c r="H489" i="55"/>
  <c r="H488" i="55" s="1"/>
  <c r="H487" i="55" s="1"/>
  <c r="G489" i="55"/>
  <c r="G488" i="55" s="1"/>
  <c r="F488" i="55"/>
  <c r="F487" i="55" s="1"/>
  <c r="G487" i="55"/>
  <c r="H486" i="55"/>
  <c r="H485" i="55" s="1"/>
  <c r="H483" i="55" s="1"/>
  <c r="G486" i="55"/>
  <c r="F486" i="55"/>
  <c r="F485" i="55" s="1"/>
  <c r="F484" i="55" s="1"/>
  <c r="G485" i="55"/>
  <c r="H484" i="55"/>
  <c r="G484" i="55"/>
  <c r="G483" i="55"/>
  <c r="F483" i="55"/>
  <c r="H481" i="55"/>
  <c r="H480" i="55" s="1"/>
  <c r="H479" i="55" s="1"/>
  <c r="G481" i="55"/>
  <c r="F481" i="55"/>
  <c r="F480" i="55" s="1"/>
  <c r="G480" i="55"/>
  <c r="G479" i="55" s="1"/>
  <c r="F479" i="55"/>
  <c r="F478" i="55"/>
  <c r="H477" i="55"/>
  <c r="H476" i="55" s="1"/>
  <c r="G477" i="55"/>
  <c r="F477" i="55"/>
  <c r="F476" i="55" s="1"/>
  <c r="G476" i="55"/>
  <c r="G475" i="55" s="1"/>
  <c r="H475" i="55"/>
  <c r="F475" i="55"/>
  <c r="F474" i="55"/>
  <c r="H473" i="55"/>
  <c r="G473" i="55"/>
  <c r="F473" i="55"/>
  <c r="F472" i="55" s="1"/>
  <c r="F471" i="55" s="1"/>
  <c r="H472" i="55"/>
  <c r="H471" i="55" s="1"/>
  <c r="G472" i="55"/>
  <c r="G471" i="55"/>
  <c r="F470" i="55"/>
  <c r="H469" i="55"/>
  <c r="H468" i="55" s="1"/>
  <c r="G469" i="55"/>
  <c r="G468" i="55" s="1"/>
  <c r="G467" i="55" s="1"/>
  <c r="F469" i="55"/>
  <c r="F468" i="55" s="1"/>
  <c r="F467" i="55" s="1"/>
  <c r="H467" i="55"/>
  <c r="F466" i="55"/>
  <c r="H465" i="55"/>
  <c r="H464" i="55" s="1"/>
  <c r="G465" i="55"/>
  <c r="F465" i="55"/>
  <c r="F464" i="55" s="1"/>
  <c r="F463" i="55" s="1"/>
  <c r="G464" i="55"/>
  <c r="H463" i="55"/>
  <c r="G463" i="55"/>
  <c r="H459" i="55"/>
  <c r="G459" i="55"/>
  <c r="F459" i="55"/>
  <c r="F458" i="55"/>
  <c r="F457" i="55" s="1"/>
  <c r="H457" i="55"/>
  <c r="G457" i="55"/>
  <c r="G456" i="55" s="1"/>
  <c r="H456" i="55"/>
  <c r="H455" i="55" s="1"/>
  <c r="F456" i="55"/>
  <c r="G455" i="55"/>
  <c r="F455" i="55"/>
  <c r="H452" i="55"/>
  <c r="G452" i="55"/>
  <c r="F452" i="55"/>
  <c r="F449" i="55" s="1"/>
  <c r="F448" i="55" s="1"/>
  <c r="F447" i="55" s="1"/>
  <c r="H450" i="55"/>
  <c r="G450" i="55"/>
  <c r="F450" i="55"/>
  <c r="H449" i="55"/>
  <c r="H448" i="55" s="1"/>
  <c r="H447" i="55" s="1"/>
  <c r="G449" i="55"/>
  <c r="G448" i="55" s="1"/>
  <c r="G447" i="55" s="1"/>
  <c r="F446" i="55"/>
  <c r="F445" i="55"/>
  <c r="F444" i="55" s="1"/>
  <c r="H442" i="55"/>
  <c r="H441" i="55" s="1"/>
  <c r="G442" i="55"/>
  <c r="F442" i="55"/>
  <c r="G441" i="55"/>
  <c r="F441" i="55"/>
  <c r="H439" i="55"/>
  <c r="G439" i="55"/>
  <c r="F439" i="55"/>
  <c r="F438" i="55" s="1"/>
  <c r="H438" i="55"/>
  <c r="H437" i="55" s="1"/>
  <c r="G438" i="55"/>
  <c r="G437" i="55"/>
  <c r="F437" i="55"/>
  <c r="H435" i="55"/>
  <c r="G435" i="55"/>
  <c r="G434" i="55" s="1"/>
  <c r="F435" i="55"/>
  <c r="F434" i="55" s="1"/>
  <c r="F433" i="55" s="1"/>
  <c r="F432" i="55" s="1"/>
  <c r="H434" i="55"/>
  <c r="H433" i="55" s="1"/>
  <c r="G433" i="55"/>
  <c r="G432" i="55" s="1"/>
  <c r="H432" i="55"/>
  <c r="F431" i="55"/>
  <c r="H430" i="55"/>
  <c r="H429" i="55" s="1"/>
  <c r="H428" i="55" s="1"/>
  <c r="G430" i="55"/>
  <c r="F430" i="55"/>
  <c r="G429" i="55"/>
  <c r="G428" i="55" s="1"/>
  <c r="G423" i="55" s="1"/>
  <c r="F429" i="55"/>
  <c r="F428" i="55" s="1"/>
  <c r="H426" i="55"/>
  <c r="H425" i="55" s="1"/>
  <c r="H424" i="55" s="1"/>
  <c r="G426" i="55"/>
  <c r="G425" i="55" s="1"/>
  <c r="G424" i="55" s="1"/>
  <c r="F426" i="55"/>
  <c r="F425" i="55"/>
  <c r="F424" i="55" s="1"/>
  <c r="H423" i="55"/>
  <c r="F423" i="55"/>
  <c r="H421" i="55"/>
  <c r="G421" i="55"/>
  <c r="G420" i="55" s="1"/>
  <c r="F421" i="55"/>
  <c r="H420" i="55"/>
  <c r="H416" i="55" s="1"/>
  <c r="H415" i="55" s="1"/>
  <c r="H414" i="55" s="1"/>
  <c r="F420" i="55"/>
  <c r="H418" i="55"/>
  <c r="G418" i="55"/>
  <c r="G417" i="55" s="1"/>
  <c r="G416" i="55" s="1"/>
  <c r="F418" i="55"/>
  <c r="H417" i="55"/>
  <c r="F417" i="55"/>
  <c r="F416" i="55" s="1"/>
  <c r="F415" i="55" s="1"/>
  <c r="F414" i="55" s="1"/>
  <c r="G415" i="55"/>
  <c r="G414" i="55" s="1"/>
  <c r="F413" i="55"/>
  <c r="F412" i="55" s="1"/>
  <c r="H412" i="55"/>
  <c r="G412" i="55"/>
  <c r="G411" i="55" s="1"/>
  <c r="H411" i="55"/>
  <c r="H410" i="55" s="1"/>
  <c r="F411" i="55"/>
  <c r="F410" i="55" s="1"/>
  <c r="G410" i="55"/>
  <c r="F409" i="55"/>
  <c r="F408" i="55" s="1"/>
  <c r="F407" i="55" s="1"/>
  <c r="F406" i="55" s="1"/>
  <c r="H408" i="55"/>
  <c r="H407" i="55" s="1"/>
  <c r="H406" i="55" s="1"/>
  <c r="G408" i="55"/>
  <c r="G407" i="55"/>
  <c r="G406" i="55" s="1"/>
  <c r="H404" i="55"/>
  <c r="H403" i="55" s="1"/>
  <c r="G404" i="55"/>
  <c r="F404" i="55"/>
  <c r="F403" i="55" s="1"/>
  <c r="G403" i="55"/>
  <c r="G402" i="55" s="1"/>
  <c r="H402" i="55"/>
  <c r="F402" i="55"/>
  <c r="H401" i="55"/>
  <c r="G401" i="55"/>
  <c r="G400" i="55" s="1"/>
  <c r="G399" i="55" s="1"/>
  <c r="G398" i="55" s="1"/>
  <c r="G397" i="55" s="1"/>
  <c r="G396" i="55" s="1"/>
  <c r="F401" i="55"/>
  <c r="H400" i="55"/>
  <c r="F400" i="55"/>
  <c r="F399" i="55" s="1"/>
  <c r="F398" i="55" s="1"/>
  <c r="F397" i="55" s="1"/>
  <c r="F396" i="55" s="1"/>
  <c r="H399" i="55"/>
  <c r="H398" i="55" s="1"/>
  <c r="H397" i="55" s="1"/>
  <c r="H396" i="55" s="1"/>
  <c r="F395" i="55"/>
  <c r="H394" i="55"/>
  <c r="G394" i="55"/>
  <c r="F394" i="55"/>
  <c r="F391" i="55" s="1"/>
  <c r="F390" i="55" s="1"/>
  <c r="F386" i="55" s="1"/>
  <c r="F381" i="55" s="1"/>
  <c r="H393" i="55"/>
  <c r="G393" i="55"/>
  <c r="G392" i="55" s="1"/>
  <c r="G391" i="55" s="1"/>
  <c r="G390" i="55" s="1"/>
  <c r="G386" i="55" s="1"/>
  <c r="G381" i="55" s="1"/>
  <c r="F393" i="55"/>
  <c r="H392" i="55"/>
  <c r="H391" i="55" s="1"/>
  <c r="H390" i="55" s="1"/>
  <c r="H386" i="55" s="1"/>
  <c r="H381" i="55" s="1"/>
  <c r="F392" i="55"/>
  <c r="F389" i="55"/>
  <c r="F388" i="55" s="1"/>
  <c r="F387" i="55" s="1"/>
  <c r="H384" i="55"/>
  <c r="G384" i="55"/>
  <c r="G383" i="55" s="1"/>
  <c r="F384" i="55"/>
  <c r="H383" i="55"/>
  <c r="H382" i="55" s="1"/>
  <c r="F383" i="55"/>
  <c r="F382" i="55" s="1"/>
  <c r="G382" i="55"/>
  <c r="F380" i="55"/>
  <c r="H379" i="55"/>
  <c r="H378" i="55" s="1"/>
  <c r="G379" i="55"/>
  <c r="G378" i="55" s="1"/>
  <c r="G377" i="55" s="1"/>
  <c r="F379" i="55"/>
  <c r="F378" i="55"/>
  <c r="F377" i="55" s="1"/>
  <c r="F376" i="55" s="1"/>
  <c r="H377" i="55"/>
  <c r="H376" i="55" s="1"/>
  <c r="G376" i="55"/>
  <c r="H374" i="55"/>
  <c r="H373" i="55" s="1"/>
  <c r="H372" i="55" s="1"/>
  <c r="G374" i="55"/>
  <c r="F374" i="55"/>
  <c r="G373" i="55"/>
  <c r="G372" i="55" s="1"/>
  <c r="F373" i="55"/>
  <c r="F372" i="55" s="1"/>
  <c r="H370" i="55"/>
  <c r="H369" i="55" s="1"/>
  <c r="H368" i="55" s="1"/>
  <c r="G370" i="55"/>
  <c r="G369" i="55" s="1"/>
  <c r="G368" i="55" s="1"/>
  <c r="F370" i="55"/>
  <c r="F369" i="55"/>
  <c r="F368" i="55" s="1"/>
  <c r="H366" i="55"/>
  <c r="G366" i="55"/>
  <c r="F366" i="55"/>
  <c r="H364" i="55"/>
  <c r="G364" i="55"/>
  <c r="F364" i="55"/>
  <c r="H363" i="55"/>
  <c r="H362" i="55" s="1"/>
  <c r="G363" i="55"/>
  <c r="F363" i="55"/>
  <c r="F362" i="55" s="1"/>
  <c r="F361" i="55" s="1"/>
  <c r="F360" i="55" s="1"/>
  <c r="G362" i="55"/>
  <c r="H361" i="55"/>
  <c r="H360" i="55"/>
  <c r="F359" i="55"/>
  <c r="F358" i="55" s="1"/>
  <c r="H358" i="55"/>
  <c r="H357" i="55" s="1"/>
  <c r="H356" i="55" s="1"/>
  <c r="G358" i="55"/>
  <c r="G357" i="55" s="1"/>
  <c r="G356" i="55" s="1"/>
  <c r="F357" i="55"/>
  <c r="F356" i="55" s="1"/>
  <c r="F355" i="55" s="1"/>
  <c r="F354" i="55" s="1"/>
  <c r="H351" i="55"/>
  <c r="G351" i="55"/>
  <c r="F351" i="55"/>
  <c r="H349" i="55"/>
  <c r="G349" i="55"/>
  <c r="F349" i="55"/>
  <c r="H347" i="55"/>
  <c r="H346" i="55" s="1"/>
  <c r="H345" i="55" s="1"/>
  <c r="H344" i="55" s="1"/>
  <c r="G347" i="55"/>
  <c r="F347" i="55"/>
  <c r="G346" i="55"/>
  <c r="G345" i="55" s="1"/>
  <c r="G344" i="55" s="1"/>
  <c r="F346" i="55"/>
  <c r="F345" i="55" s="1"/>
  <c r="F344" i="55" s="1"/>
  <c r="H342" i="55"/>
  <c r="G342" i="55"/>
  <c r="G341" i="55" s="1"/>
  <c r="F342" i="55"/>
  <c r="H341" i="55"/>
  <c r="H340" i="55" s="1"/>
  <c r="F341" i="55"/>
  <c r="G340" i="55"/>
  <c r="G331" i="55" s="1"/>
  <c r="G324" i="55" s="1"/>
  <c r="F340" i="55"/>
  <c r="H338" i="55"/>
  <c r="G338" i="55"/>
  <c r="F338" i="55"/>
  <c r="F337" i="55" s="1"/>
  <c r="F336" i="55" s="1"/>
  <c r="H337" i="55"/>
  <c r="H336" i="55" s="1"/>
  <c r="G337" i="55"/>
  <c r="G336" i="55"/>
  <c r="H335" i="55"/>
  <c r="G335" i="55"/>
  <c r="G334" i="55" s="1"/>
  <c r="F335" i="55"/>
  <c r="F334" i="55" s="1"/>
  <c r="F333" i="55" s="1"/>
  <c r="F332" i="55" s="1"/>
  <c r="H334" i="55"/>
  <c r="H333" i="55" s="1"/>
  <c r="H332" i="55" s="1"/>
  <c r="H331" i="55" s="1"/>
  <c r="H324" i="55" s="1"/>
  <c r="G333" i="55"/>
  <c r="G332" i="55" s="1"/>
  <c r="F331" i="55"/>
  <c r="H328" i="55"/>
  <c r="G328" i="55"/>
  <c r="F328" i="55"/>
  <c r="F327" i="55" s="1"/>
  <c r="H327" i="55"/>
  <c r="H326" i="55" s="1"/>
  <c r="H325" i="55" s="1"/>
  <c r="G327" i="55"/>
  <c r="G326" i="55"/>
  <c r="G325" i="55" s="1"/>
  <c r="F326" i="55"/>
  <c r="F325" i="55" s="1"/>
  <c r="F323" i="55"/>
  <c r="H322" i="55"/>
  <c r="H321" i="55" s="1"/>
  <c r="G322" i="55"/>
  <c r="F322" i="55"/>
  <c r="F321" i="55" s="1"/>
  <c r="F320" i="55" s="1"/>
  <c r="G321" i="55"/>
  <c r="H320" i="55"/>
  <c r="H319" i="55" s="1"/>
  <c r="G320" i="55"/>
  <c r="G319" i="55" s="1"/>
  <c r="F319" i="55"/>
  <c r="H317" i="55"/>
  <c r="H316" i="55" s="1"/>
  <c r="H315" i="55" s="1"/>
  <c r="H314" i="55" s="1"/>
  <c r="G317" i="55"/>
  <c r="F317" i="55"/>
  <c r="F316" i="55" s="1"/>
  <c r="G316" i="55"/>
  <c r="G315" i="55" s="1"/>
  <c r="F315" i="55"/>
  <c r="F314" i="55" s="1"/>
  <c r="G314" i="55"/>
  <c r="F313" i="55"/>
  <c r="F312" i="55" s="1"/>
  <c r="H312" i="55"/>
  <c r="G312" i="55"/>
  <c r="G311" i="55" s="1"/>
  <c r="G310" i="55" s="1"/>
  <c r="H311" i="55"/>
  <c r="F311" i="55"/>
  <c r="F310" i="55" s="1"/>
  <c r="H310" i="55"/>
  <c r="F309" i="55"/>
  <c r="F308" i="55"/>
  <c r="F307" i="55" s="1"/>
  <c r="H306" i="55"/>
  <c r="G306" i="55"/>
  <c r="G305" i="55" s="1"/>
  <c r="F306" i="55"/>
  <c r="F305" i="55" s="1"/>
  <c r="F304" i="55" s="1"/>
  <c r="H305" i="55"/>
  <c r="H304" i="55" s="1"/>
  <c r="G304" i="55"/>
  <c r="G303" i="55" s="1"/>
  <c r="H303" i="55"/>
  <c r="H296" i="55" s="1"/>
  <c r="F301" i="55"/>
  <c r="F300" i="55"/>
  <c r="F298" i="55"/>
  <c r="F297" i="55"/>
  <c r="G296" i="55"/>
  <c r="H294" i="55"/>
  <c r="G294" i="55"/>
  <c r="F294" i="55"/>
  <c r="F293" i="55" s="1"/>
  <c r="H293" i="55"/>
  <c r="H292" i="55" s="1"/>
  <c r="G293" i="55"/>
  <c r="G292" i="55"/>
  <c r="F292" i="55"/>
  <c r="H291" i="55"/>
  <c r="G291" i="55"/>
  <c r="G290" i="55" s="1"/>
  <c r="F291" i="55"/>
  <c r="F290" i="55" s="1"/>
  <c r="F289" i="55" s="1"/>
  <c r="F288" i="55" s="1"/>
  <c r="H290" i="55"/>
  <c r="H289" i="55" s="1"/>
  <c r="H288" i="55" s="1"/>
  <c r="H287" i="55" s="1"/>
  <c r="G289" i="55"/>
  <c r="G288" i="55" s="1"/>
  <c r="G287" i="55"/>
  <c r="G283" i="55" s="1"/>
  <c r="F287" i="55"/>
  <c r="H285" i="55"/>
  <c r="G285" i="55"/>
  <c r="F285" i="55"/>
  <c r="F284" i="55" s="1"/>
  <c r="H284" i="55"/>
  <c r="G284" i="55"/>
  <c r="H281" i="55"/>
  <c r="G281" i="55"/>
  <c r="G280" i="55" s="1"/>
  <c r="F281" i="55"/>
  <c r="F280" i="55" s="1"/>
  <c r="F276" i="55" s="1"/>
  <c r="F275" i="55" s="1"/>
  <c r="F274" i="55" s="1"/>
  <c r="H280" i="55"/>
  <c r="H276" i="55" s="1"/>
  <c r="H275" i="55" s="1"/>
  <c r="H274" i="55" s="1"/>
  <c r="H278" i="55"/>
  <c r="H277" i="55" s="1"/>
  <c r="G278" i="55"/>
  <c r="G277" i="55" s="1"/>
  <c r="F278" i="55"/>
  <c r="F277" i="55"/>
  <c r="G276" i="55"/>
  <c r="G275" i="55" s="1"/>
  <c r="G274" i="55" s="1"/>
  <c r="H271" i="55"/>
  <c r="G271" i="55"/>
  <c r="G270" i="55" s="1"/>
  <c r="F271" i="55"/>
  <c r="F270" i="55" s="1"/>
  <c r="F269" i="55" s="1"/>
  <c r="H270" i="55"/>
  <c r="H269" i="55" s="1"/>
  <c r="G269" i="55"/>
  <c r="F268" i="55"/>
  <c r="F267" i="55" s="1"/>
  <c r="F266" i="55" s="1"/>
  <c r="H267" i="55"/>
  <c r="G267" i="55"/>
  <c r="H266" i="55"/>
  <c r="H265" i="55" s="1"/>
  <c r="G266" i="55"/>
  <c r="G265" i="55" s="1"/>
  <c r="G264" i="55" s="1"/>
  <c r="F265" i="55"/>
  <c r="F264" i="55" s="1"/>
  <c r="H264" i="55"/>
  <c r="H262" i="55"/>
  <c r="H261" i="55" s="1"/>
  <c r="H260" i="55" s="1"/>
  <c r="G262" i="55"/>
  <c r="G261" i="55" s="1"/>
  <c r="G260" i="55" s="1"/>
  <c r="F262" i="55"/>
  <c r="F261" i="55"/>
  <c r="F260" i="55" s="1"/>
  <c r="H258" i="55"/>
  <c r="H257" i="55" s="1"/>
  <c r="G258" i="55"/>
  <c r="F258" i="55"/>
  <c r="F257" i="55" s="1"/>
  <c r="F256" i="55" s="1"/>
  <c r="F255" i="55" s="1"/>
  <c r="G257" i="55"/>
  <c r="H256" i="55"/>
  <c r="H255" i="55" s="1"/>
  <c r="G256" i="55"/>
  <c r="H254" i="55"/>
  <c r="G254" i="55"/>
  <c r="F254" i="55"/>
  <c r="F253" i="55" s="1"/>
  <c r="H253" i="55"/>
  <c r="H252" i="55" s="1"/>
  <c r="G253" i="55"/>
  <c r="G252" i="55" s="1"/>
  <c r="G248" i="55" s="1"/>
  <c r="F252" i="55"/>
  <c r="H250" i="55"/>
  <c r="G250" i="55"/>
  <c r="G249" i="55" s="1"/>
  <c r="F250" i="55"/>
  <c r="H249" i="55"/>
  <c r="F249" i="55"/>
  <c r="F248" i="55"/>
  <c r="H246" i="55"/>
  <c r="G246" i="55"/>
  <c r="F246" i="55"/>
  <c r="F245" i="55" s="1"/>
  <c r="H245" i="55"/>
  <c r="G245" i="55"/>
  <c r="F244" i="55"/>
  <c r="F243" i="55" s="1"/>
  <c r="H243" i="55"/>
  <c r="H242" i="55" s="1"/>
  <c r="H241" i="55" s="1"/>
  <c r="G243" i="55"/>
  <c r="G242" i="55" s="1"/>
  <c r="G241" i="55" s="1"/>
  <c r="G221" i="55" s="1"/>
  <c r="F242" i="55"/>
  <c r="F241" i="55"/>
  <c r="H239" i="55"/>
  <c r="H238" i="55" s="1"/>
  <c r="H237" i="55" s="1"/>
  <c r="G239" i="55"/>
  <c r="F239" i="55"/>
  <c r="F238" i="55" s="1"/>
  <c r="G238" i="55"/>
  <c r="G237" i="55" s="1"/>
  <c r="F237" i="55"/>
  <c r="F236" i="55"/>
  <c r="H235" i="55"/>
  <c r="G235" i="55"/>
  <c r="F235" i="55"/>
  <c r="F234" i="55"/>
  <c r="H233" i="55"/>
  <c r="H232" i="55" s="1"/>
  <c r="G233" i="55"/>
  <c r="G232" i="55" s="1"/>
  <c r="F233" i="55"/>
  <c r="F232" i="55"/>
  <c r="F231" i="55"/>
  <c r="F230" i="55" s="1"/>
  <c r="F229" i="55" s="1"/>
  <c r="H230" i="55"/>
  <c r="G230" i="55"/>
  <c r="G229" i="55" s="1"/>
  <c r="H229" i="55"/>
  <c r="F228" i="55"/>
  <c r="F227" i="55" s="1"/>
  <c r="H227" i="55"/>
  <c r="G227" i="55"/>
  <c r="H226" i="55"/>
  <c r="G226" i="55"/>
  <c r="H224" i="55"/>
  <c r="H223" i="55" s="1"/>
  <c r="H222" i="55" s="1"/>
  <c r="H221" i="55" s="1"/>
  <c r="H220" i="55" s="1"/>
  <c r="H219" i="55" s="1"/>
  <c r="H218" i="55" s="1"/>
  <c r="G224" i="55"/>
  <c r="G223" i="55" s="1"/>
  <c r="G222" i="55" s="1"/>
  <c r="F224" i="55"/>
  <c r="F223" i="55" s="1"/>
  <c r="F217" i="55"/>
  <c r="F216" i="55" s="1"/>
  <c r="F215" i="55" s="1"/>
  <c r="H216" i="55"/>
  <c r="G216" i="55"/>
  <c r="H215" i="55"/>
  <c r="H214" i="55" s="1"/>
  <c r="H213" i="55" s="1"/>
  <c r="H212" i="55" s="1"/>
  <c r="H211" i="55" s="1"/>
  <c r="G215" i="55"/>
  <c r="G214" i="55"/>
  <c r="G213" i="55" s="1"/>
  <c r="G212" i="55" s="1"/>
  <c r="F214" i="55"/>
  <c r="F213" i="55"/>
  <c r="F212" i="55" s="1"/>
  <c r="F211" i="55" s="1"/>
  <c r="G211" i="55"/>
  <c r="H210" i="55"/>
  <c r="H209" i="55" s="1"/>
  <c r="G210" i="55"/>
  <c r="G209" i="55" s="1"/>
  <c r="F210" i="55"/>
  <c r="F209" i="55"/>
  <c r="F208" i="55"/>
  <c r="F207" i="55" s="1"/>
  <c r="F206" i="55" s="1"/>
  <c r="H207" i="55"/>
  <c r="G207" i="55"/>
  <c r="G206" i="55" s="1"/>
  <c r="H206" i="55"/>
  <c r="F204" i="55"/>
  <c r="F203" i="55"/>
  <c r="F202" i="55"/>
  <c r="H201" i="55"/>
  <c r="H200" i="55" s="1"/>
  <c r="G201" i="55"/>
  <c r="G200" i="55" s="1"/>
  <c r="F201" i="55"/>
  <c r="F200" i="55"/>
  <c r="F199" i="55"/>
  <c r="F198" i="55" s="1"/>
  <c r="F197" i="55" s="1"/>
  <c r="H198" i="55"/>
  <c r="G198" i="55"/>
  <c r="G197" i="55" s="1"/>
  <c r="H197" i="55"/>
  <c r="F196" i="55"/>
  <c r="F195" i="55" s="1"/>
  <c r="F194" i="55" s="1"/>
  <c r="H195" i="55"/>
  <c r="G195" i="55"/>
  <c r="H194" i="55"/>
  <c r="H193" i="55" s="1"/>
  <c r="G194" i="55"/>
  <c r="G193" i="55"/>
  <c r="H191" i="55"/>
  <c r="G191" i="55"/>
  <c r="G190" i="55" s="1"/>
  <c r="F191" i="55"/>
  <c r="F190" i="55" s="1"/>
  <c r="F189" i="55" s="1"/>
  <c r="H190" i="55"/>
  <c r="H189" i="55"/>
  <c r="G189" i="55"/>
  <c r="H187" i="55"/>
  <c r="H186" i="55" s="1"/>
  <c r="G187" i="55"/>
  <c r="G186" i="55" s="1"/>
  <c r="G185" i="55" s="1"/>
  <c r="F187" i="55"/>
  <c r="F186" i="55" s="1"/>
  <c r="F185" i="55" s="1"/>
  <c r="H185" i="55"/>
  <c r="H184" i="55"/>
  <c r="H183" i="55" s="1"/>
  <c r="H182" i="55" s="1"/>
  <c r="H181" i="55" s="1"/>
  <c r="G184" i="55"/>
  <c r="G183" i="55" s="1"/>
  <c r="G182" i="55" s="1"/>
  <c r="G181" i="55" s="1"/>
  <c r="F184" i="55"/>
  <c r="F183" i="55"/>
  <c r="F182" i="55"/>
  <c r="F181" i="55" s="1"/>
  <c r="F180" i="55"/>
  <c r="F179" i="55" s="1"/>
  <c r="F178" i="55" s="1"/>
  <c r="H179" i="55"/>
  <c r="H178" i="55" s="1"/>
  <c r="H177" i="55" s="1"/>
  <c r="G179" i="55"/>
  <c r="G178" i="55"/>
  <c r="G177" i="55"/>
  <c r="F177" i="55"/>
  <c r="H175" i="55"/>
  <c r="G175" i="55"/>
  <c r="G174" i="55" s="1"/>
  <c r="F175" i="55"/>
  <c r="F174" i="55" s="1"/>
  <c r="H174" i="55"/>
  <c r="H172" i="55"/>
  <c r="H171" i="55" s="1"/>
  <c r="H170" i="55" s="1"/>
  <c r="G172" i="55"/>
  <c r="F172" i="55"/>
  <c r="G171" i="55"/>
  <c r="G170" i="55" s="1"/>
  <c r="F171" i="55"/>
  <c r="F170" i="55"/>
  <c r="H167" i="55"/>
  <c r="H166" i="55" s="1"/>
  <c r="H165" i="55" s="1"/>
  <c r="H164" i="55" s="1"/>
  <c r="H163" i="55" s="1"/>
  <c r="G167" i="55"/>
  <c r="F167" i="55"/>
  <c r="G166" i="55"/>
  <c r="G165" i="55" s="1"/>
  <c r="G164" i="55" s="1"/>
  <c r="F166" i="55"/>
  <c r="F165" i="55" s="1"/>
  <c r="F164" i="55" s="1"/>
  <c r="F163" i="55" s="1"/>
  <c r="G163" i="55"/>
  <c r="F162" i="55"/>
  <c r="F161" i="55"/>
  <c r="F160" i="55"/>
  <c r="F154" i="55" s="1"/>
  <c r="F153" i="55" s="1"/>
  <c r="F158" i="55"/>
  <c r="F157" i="55"/>
  <c r="F156" i="55" s="1"/>
  <c r="H156" i="55"/>
  <c r="H155" i="55" s="1"/>
  <c r="H154" i="55" s="1"/>
  <c r="G156" i="55"/>
  <c r="G155" i="55"/>
  <c r="G154" i="55" s="1"/>
  <c r="G153" i="55" s="1"/>
  <c r="F155" i="55"/>
  <c r="H153" i="55"/>
  <c r="H151" i="55"/>
  <c r="H150" i="55" s="1"/>
  <c r="H149" i="55" s="1"/>
  <c r="H148" i="55" s="1"/>
  <c r="G151" i="55"/>
  <c r="F151" i="55"/>
  <c r="G150" i="55"/>
  <c r="G149" i="55" s="1"/>
  <c r="G148" i="55" s="1"/>
  <c r="F150" i="55"/>
  <c r="F149" i="55" s="1"/>
  <c r="F148" i="55" s="1"/>
  <c r="F147" i="55"/>
  <c r="F146" i="55" s="1"/>
  <c r="F145" i="55" s="1"/>
  <c r="F144" i="55" s="1"/>
  <c r="H146" i="55"/>
  <c r="G146" i="55"/>
  <c r="H145" i="55"/>
  <c r="H144" i="55" s="1"/>
  <c r="G145" i="55"/>
  <c r="G144" i="55"/>
  <c r="H143" i="55"/>
  <c r="G143" i="55"/>
  <c r="G142" i="55" s="1"/>
  <c r="F143" i="55"/>
  <c r="F142" i="55" s="1"/>
  <c r="F141" i="55" s="1"/>
  <c r="F140" i="55" s="1"/>
  <c r="H142" i="55"/>
  <c r="H141" i="55" s="1"/>
  <c r="H140" i="55" s="1"/>
  <c r="G141" i="55"/>
  <c r="G140" i="55" s="1"/>
  <c r="F139" i="55"/>
  <c r="H138" i="55"/>
  <c r="H137" i="55" s="1"/>
  <c r="H136" i="55" s="1"/>
  <c r="G138" i="55"/>
  <c r="F138" i="55"/>
  <c r="G137" i="55"/>
  <c r="G136" i="55" s="1"/>
  <c r="F137" i="55"/>
  <c r="F136" i="55" s="1"/>
  <c r="H130" i="55"/>
  <c r="H129" i="55" s="1"/>
  <c r="H128" i="55" s="1"/>
  <c r="G130" i="55"/>
  <c r="G129" i="55" s="1"/>
  <c r="G128" i="55" s="1"/>
  <c r="F130" i="55"/>
  <c r="F129" i="55"/>
  <c r="F128" i="55" s="1"/>
  <c r="H126" i="55"/>
  <c r="H123" i="55" s="1"/>
  <c r="H122" i="55" s="1"/>
  <c r="H121" i="55" s="1"/>
  <c r="G126" i="55"/>
  <c r="F126" i="55"/>
  <c r="H125" i="55"/>
  <c r="H124" i="55" s="1"/>
  <c r="G125" i="55"/>
  <c r="G124" i="55" s="1"/>
  <c r="F125" i="55"/>
  <c r="F124" i="55"/>
  <c r="G123" i="55"/>
  <c r="G122" i="55" s="1"/>
  <c r="G121" i="55" s="1"/>
  <c r="F123" i="55"/>
  <c r="F122" i="55"/>
  <c r="F120" i="55"/>
  <c r="F119" i="55" s="1"/>
  <c r="H119" i="55"/>
  <c r="H118" i="55" s="1"/>
  <c r="H117" i="55" s="1"/>
  <c r="H116" i="55" s="1"/>
  <c r="G119" i="55"/>
  <c r="G118" i="55" s="1"/>
  <c r="G117" i="55" s="1"/>
  <c r="G116" i="55" s="1"/>
  <c r="F118" i="55"/>
  <c r="F117" i="55" s="1"/>
  <c r="F116" i="55" s="1"/>
  <c r="H110" i="55"/>
  <c r="H109" i="55" s="1"/>
  <c r="H108" i="55" s="1"/>
  <c r="H107" i="55" s="1"/>
  <c r="G110" i="55"/>
  <c r="F110" i="55"/>
  <c r="G109" i="55"/>
  <c r="G108" i="55" s="1"/>
  <c r="G107" i="55" s="1"/>
  <c r="F109" i="55"/>
  <c r="F108" i="55"/>
  <c r="F107" i="55" s="1"/>
  <c r="H104" i="55"/>
  <c r="H103" i="55" s="1"/>
  <c r="H102" i="55" s="1"/>
  <c r="H101" i="55" s="1"/>
  <c r="H100" i="55" s="1"/>
  <c r="G104" i="55"/>
  <c r="F104" i="55"/>
  <c r="G103" i="55"/>
  <c r="G102" i="55" s="1"/>
  <c r="F103" i="55"/>
  <c r="F102" i="55" s="1"/>
  <c r="F101" i="55" s="1"/>
  <c r="F100" i="55" s="1"/>
  <c r="G101" i="55"/>
  <c r="G100" i="55" s="1"/>
  <c r="H98" i="55"/>
  <c r="G98" i="55"/>
  <c r="G97" i="55" s="1"/>
  <c r="F98" i="55"/>
  <c r="H97" i="55"/>
  <c r="H96" i="55" s="1"/>
  <c r="H95" i="55" s="1"/>
  <c r="F97" i="55"/>
  <c r="F96" i="55" s="1"/>
  <c r="F95" i="55" s="1"/>
  <c r="G96" i="55"/>
  <c r="G95" i="55"/>
  <c r="H93" i="55"/>
  <c r="G93" i="55"/>
  <c r="G92" i="55" s="1"/>
  <c r="F93" i="55"/>
  <c r="F92" i="55" s="1"/>
  <c r="H92" i="55"/>
  <c r="H90" i="55"/>
  <c r="G90" i="55"/>
  <c r="F90" i="55"/>
  <c r="H88" i="55"/>
  <c r="G88" i="55"/>
  <c r="G87" i="55" s="1"/>
  <c r="G86" i="55" s="1"/>
  <c r="G85" i="55" s="1"/>
  <c r="G84" i="55" s="1"/>
  <c r="F88" i="55"/>
  <c r="F87" i="55" s="1"/>
  <c r="H82" i="55"/>
  <c r="G82" i="55"/>
  <c r="G81" i="55" s="1"/>
  <c r="F82" i="55"/>
  <c r="F81" i="55" s="1"/>
  <c r="F80" i="55" s="1"/>
  <c r="F79" i="55" s="1"/>
  <c r="F78" i="55" s="1"/>
  <c r="H81" i="55"/>
  <c r="H80" i="55"/>
  <c r="H79" i="55" s="1"/>
  <c r="H78" i="55" s="1"/>
  <c r="G80" i="55"/>
  <c r="G79" i="55" s="1"/>
  <c r="G78" i="55" s="1"/>
  <c r="H76" i="55"/>
  <c r="H75" i="55" s="1"/>
  <c r="G76" i="55"/>
  <c r="F76" i="55"/>
  <c r="F75" i="55" s="1"/>
  <c r="G75" i="55"/>
  <c r="H73" i="55"/>
  <c r="H72" i="55" s="1"/>
  <c r="G73" i="55"/>
  <c r="G72" i="55" s="1"/>
  <c r="G71" i="55" s="1"/>
  <c r="F73" i="55"/>
  <c r="F72" i="55"/>
  <c r="F71" i="55" s="1"/>
  <c r="H71" i="55"/>
  <c r="H69" i="55"/>
  <c r="G69" i="55"/>
  <c r="F69" i="55"/>
  <c r="H67" i="55"/>
  <c r="G67" i="55"/>
  <c r="F67" i="55"/>
  <c r="F66" i="55" s="1"/>
  <c r="G66" i="55"/>
  <c r="H64" i="55"/>
  <c r="H63" i="55" s="1"/>
  <c r="G64" i="55"/>
  <c r="F64" i="55"/>
  <c r="F63" i="55" s="1"/>
  <c r="G63" i="55"/>
  <c r="F62" i="55"/>
  <c r="F61" i="55" s="1"/>
  <c r="H61" i="55"/>
  <c r="H60" i="55" s="1"/>
  <c r="G61" i="55"/>
  <c r="G60" i="55"/>
  <c r="F60" i="55"/>
  <c r="H59" i="55"/>
  <c r="G59" i="55"/>
  <c r="G58" i="55" s="1"/>
  <c r="F59" i="55"/>
  <c r="F58" i="55" s="1"/>
  <c r="H58" i="55"/>
  <c r="F57" i="55"/>
  <c r="F56" i="55" s="1"/>
  <c r="H56" i="55"/>
  <c r="H55" i="55" s="1"/>
  <c r="G56" i="55"/>
  <c r="G55" i="55"/>
  <c r="H54" i="55"/>
  <c r="H53" i="55" s="1"/>
  <c r="H50" i="55" s="1"/>
  <c r="G54" i="55"/>
  <c r="F54" i="55"/>
  <c r="G53" i="55"/>
  <c r="F53" i="55"/>
  <c r="F52" i="55"/>
  <c r="H51" i="55"/>
  <c r="G51" i="55"/>
  <c r="G50" i="55" s="1"/>
  <c r="F51" i="55"/>
  <c r="F50" i="55" s="1"/>
  <c r="H49" i="55"/>
  <c r="H48" i="55" s="1"/>
  <c r="G49" i="55"/>
  <c r="G48" i="55" s="1"/>
  <c r="G43" i="55" s="1"/>
  <c r="F49" i="55"/>
  <c r="F48" i="55"/>
  <c r="H47" i="55"/>
  <c r="G47" i="55"/>
  <c r="G46" i="55" s="1"/>
  <c r="F47" i="55"/>
  <c r="F46" i="55" s="1"/>
  <c r="H46" i="55"/>
  <c r="F45" i="55"/>
  <c r="F44" i="55" s="1"/>
  <c r="F43" i="55" s="1"/>
  <c r="H44" i="55"/>
  <c r="H43" i="55" s="1"/>
  <c r="G44" i="55"/>
  <c r="H42" i="55"/>
  <c r="H41" i="55" s="1"/>
  <c r="H38" i="55" s="1"/>
  <c r="G42" i="55"/>
  <c r="F42" i="55"/>
  <c r="G41" i="55"/>
  <c r="F41" i="55"/>
  <c r="F40" i="55"/>
  <c r="H39" i="55"/>
  <c r="G39" i="55"/>
  <c r="G38" i="55" s="1"/>
  <c r="F39" i="55"/>
  <c r="F38" i="55" s="1"/>
  <c r="H37" i="55"/>
  <c r="H36" i="55" s="1"/>
  <c r="G37" i="55"/>
  <c r="G36" i="55" s="1"/>
  <c r="F37" i="55"/>
  <c r="F36" i="55"/>
  <c r="F35" i="55"/>
  <c r="H34" i="55"/>
  <c r="G34" i="55"/>
  <c r="F34" i="55"/>
  <c r="F33" i="55" s="1"/>
  <c r="F32" i="55"/>
  <c r="F31" i="55" s="1"/>
  <c r="F26" i="55" s="1"/>
  <c r="H31" i="55"/>
  <c r="G31" i="55"/>
  <c r="H29" i="55"/>
  <c r="G29" i="55"/>
  <c r="F29" i="55"/>
  <c r="H27" i="55"/>
  <c r="H26" i="55" s="1"/>
  <c r="G27" i="55"/>
  <c r="G26" i="55" s="1"/>
  <c r="F27" i="55"/>
  <c r="H24" i="55"/>
  <c r="G24" i="55"/>
  <c r="G23" i="55" s="1"/>
  <c r="F24" i="55"/>
  <c r="H23" i="55"/>
  <c r="F23" i="55"/>
  <c r="H18" i="55"/>
  <c r="H17" i="55" s="1"/>
  <c r="H16" i="55" s="1"/>
  <c r="H15" i="55" s="1"/>
  <c r="H14" i="55" s="1"/>
  <c r="G18" i="55"/>
  <c r="F18" i="55"/>
  <c r="F17" i="55" s="1"/>
  <c r="G17" i="55"/>
  <c r="G16" i="55" s="1"/>
  <c r="G15" i="55" s="1"/>
  <c r="G14" i="55" s="1"/>
  <c r="F16" i="55"/>
  <c r="F15" i="55" s="1"/>
  <c r="F14" i="55" s="1"/>
  <c r="D13" i="57" l="1"/>
  <c r="D38" i="57"/>
  <c r="F52" i="57"/>
  <c r="F38" i="57"/>
  <c r="D52" i="57"/>
  <c r="D79" i="57"/>
  <c r="E234" i="57"/>
  <c r="D126" i="57"/>
  <c r="D125" i="57" s="1"/>
  <c r="F185" i="57"/>
  <c r="E342" i="57"/>
  <c r="E341" i="57" s="1"/>
  <c r="D495" i="57"/>
  <c r="F126" i="57"/>
  <c r="F125" i="57" s="1"/>
  <c r="F159" i="57"/>
  <c r="F158" i="57" s="1"/>
  <c r="F153" i="57" s="1"/>
  <c r="F273" i="57"/>
  <c r="F594" i="57" s="1"/>
  <c r="D417" i="57"/>
  <c r="D416" i="57" s="1"/>
  <c r="D407" i="57" s="1"/>
  <c r="E466" i="57"/>
  <c r="E459" i="57" s="1"/>
  <c r="E458" i="57" s="1"/>
  <c r="D490" i="57"/>
  <c r="F256" i="57"/>
  <c r="F255" i="57"/>
  <c r="D363" i="57"/>
  <c r="D185" i="57"/>
  <c r="E194" i="57"/>
  <c r="E193" i="57" s="1"/>
  <c r="E185" i="57" s="1"/>
  <c r="E273" i="57"/>
  <c r="D346" i="57"/>
  <c r="D342" i="57" s="1"/>
  <c r="D341" i="57" s="1"/>
  <c r="F388" i="57"/>
  <c r="F387" i="57" s="1"/>
  <c r="D445" i="57"/>
  <c r="E388" i="57"/>
  <c r="E387" i="57" s="1"/>
  <c r="E445" i="57"/>
  <c r="F459" i="57"/>
  <c r="F458" i="57" s="1"/>
  <c r="F495" i="57"/>
  <c r="D540" i="57"/>
  <c r="D264" i="57"/>
  <c r="D263" i="57" s="1"/>
  <c r="D275" i="57"/>
  <c r="D274" i="57" s="1"/>
  <c r="D273" i="57" s="1"/>
  <c r="F371" i="57"/>
  <c r="F370" i="57" s="1"/>
  <c r="F407" i="57"/>
  <c r="D459" i="57"/>
  <c r="D458" i="57" s="1"/>
  <c r="E529" i="57"/>
  <c r="F342" i="57"/>
  <c r="F341" i="57" s="1"/>
  <c r="E540" i="57"/>
  <c r="I67" i="56"/>
  <c r="I66" i="56" s="1"/>
  <c r="I65" i="56" s="1"/>
  <c r="I58" i="56" s="1"/>
  <c r="H305" i="56"/>
  <c r="G13" i="56"/>
  <c r="G246" i="56"/>
  <c r="G240" i="56" s="1"/>
  <c r="G239" i="56" s="1"/>
  <c r="G238" i="56" s="1"/>
  <c r="I399" i="56"/>
  <c r="I394" i="56" s="1"/>
  <c r="I370" i="56" s="1"/>
  <c r="H14" i="56"/>
  <c r="H13" i="56" s="1"/>
  <c r="I14" i="56"/>
  <c r="I13" i="56" s="1"/>
  <c r="G213" i="56"/>
  <c r="H295" i="56"/>
  <c r="H193" i="56"/>
  <c r="H213" i="56"/>
  <c r="G217" i="56"/>
  <c r="I285" i="56"/>
  <c r="I305" i="56"/>
  <c r="G346" i="56"/>
  <c r="G295" i="56" s="1"/>
  <c r="G453" i="56"/>
  <c r="G452" i="56" s="1"/>
  <c r="I496" i="56"/>
  <c r="I490" i="56" s="1"/>
  <c r="I489" i="56" s="1"/>
  <c r="H140" i="56"/>
  <c r="H129" i="56" s="1"/>
  <c r="I213" i="56"/>
  <c r="I129" i="56" s="1"/>
  <c r="I295" i="56"/>
  <c r="H318" i="56"/>
  <c r="I95" i="56"/>
  <c r="G140" i="56"/>
  <c r="G129" i="56" s="1"/>
  <c r="G247" i="56"/>
  <c r="G309" i="56"/>
  <c r="G305" i="56" s="1"/>
  <c r="I352" i="56"/>
  <c r="I346" i="56" s="1"/>
  <c r="I521" i="56"/>
  <c r="I520" i="56" s="1"/>
  <c r="I519" i="56" s="1"/>
  <c r="G90" i="56"/>
  <c r="G67" i="56" s="1"/>
  <c r="G66" i="56" s="1"/>
  <c r="G65" i="56" s="1"/>
  <c r="G58" i="56" s="1"/>
  <c r="H106" i="56"/>
  <c r="H67" i="56" s="1"/>
  <c r="H66" i="56" s="1"/>
  <c r="H65" i="56" s="1"/>
  <c r="H58" i="56" s="1"/>
  <c r="H57" i="56" s="1"/>
  <c r="H551" i="56"/>
  <c r="H550" i="56" s="1"/>
  <c r="H489" i="56" s="1"/>
  <c r="G632" i="56"/>
  <c r="G497" i="56"/>
  <c r="G496" i="56" s="1"/>
  <c r="G490" i="56" s="1"/>
  <c r="G622" i="56"/>
  <c r="G621" i="56" s="1"/>
  <c r="G620" i="56" s="1"/>
  <c r="G441" i="56"/>
  <c r="G440" i="56" s="1"/>
  <c r="G439" i="56" s="1"/>
  <c r="G394" i="56" s="1"/>
  <c r="G370" i="56" s="1"/>
  <c r="I562" i="56"/>
  <c r="I664" i="56"/>
  <c r="I663" i="56" s="1"/>
  <c r="I662" i="56" s="1"/>
  <c r="I661" i="56" s="1"/>
  <c r="I660" i="56" s="1"/>
  <c r="I709" i="56"/>
  <c r="I708" i="56" s="1"/>
  <c r="I707" i="56" s="1"/>
  <c r="H664" i="56"/>
  <c r="H663" i="56" s="1"/>
  <c r="H662" i="56" s="1"/>
  <c r="H661" i="56" s="1"/>
  <c r="H660" i="56" s="1"/>
  <c r="G737" i="56"/>
  <c r="G521" i="56"/>
  <c r="G520" i="56" s="1"/>
  <c r="G519" i="56" s="1"/>
  <c r="G577" i="56"/>
  <c r="G576" i="56" s="1"/>
  <c r="G562" i="56" s="1"/>
  <c r="H709" i="56"/>
  <c r="H708" i="56" s="1"/>
  <c r="H707" i="56" s="1"/>
  <c r="G717" i="56"/>
  <c r="G716" i="56" s="1"/>
  <c r="G715" i="56" s="1"/>
  <c r="G709" i="56" s="1"/>
  <c r="G708" i="56" s="1"/>
  <c r="G707" i="56" s="1"/>
  <c r="G757" i="56"/>
  <c r="G755" i="56" s="1"/>
  <c r="G754" i="56" s="1"/>
  <c r="F55" i="55"/>
  <c r="F22" i="55"/>
  <c r="F21" i="55" s="1"/>
  <c r="F20" i="55" s="1"/>
  <c r="F13" i="55" s="1"/>
  <c r="F86" i="55"/>
  <c r="F85" i="55" s="1"/>
  <c r="F84" i="55" s="1"/>
  <c r="G273" i="55"/>
  <c r="F324" i="55"/>
  <c r="G33" i="55"/>
  <c r="G22" i="55" s="1"/>
  <c r="G21" i="55" s="1"/>
  <c r="G20" i="55" s="1"/>
  <c r="H169" i="55"/>
  <c r="H106" i="55" s="1"/>
  <c r="F193" i="55"/>
  <c r="H283" i="55"/>
  <c r="H273" i="55" s="1"/>
  <c r="F462" i="55"/>
  <c r="F461" i="55" s="1"/>
  <c r="F353" i="55" s="1"/>
  <c r="G536" i="55"/>
  <c r="F121" i="55"/>
  <c r="F106" i="55" s="1"/>
  <c r="F558" i="55"/>
  <c r="F547" i="55" s="1"/>
  <c r="F691" i="55"/>
  <c r="F169" i="55"/>
  <c r="G547" i="55"/>
  <c r="F588" i="55"/>
  <c r="F506" i="55" s="1"/>
  <c r="G691" i="55"/>
  <c r="G169" i="55"/>
  <c r="G106" i="55" s="1"/>
  <c r="F303" i="55"/>
  <c r="F296" i="55" s="1"/>
  <c r="F283" i="55" s="1"/>
  <c r="F273" i="55" s="1"/>
  <c r="H462" i="55"/>
  <c r="H461" i="55" s="1"/>
  <c r="G255" i="55"/>
  <c r="G220" i="55" s="1"/>
  <c r="G219" i="55" s="1"/>
  <c r="G218" i="55" s="1"/>
  <c r="H595" i="55"/>
  <c r="G642" i="55"/>
  <c r="G641" i="55" s="1"/>
  <c r="H720" i="55"/>
  <c r="H719" i="55" s="1"/>
  <c r="H718" i="55" s="1"/>
  <c r="H33" i="55"/>
  <c r="H22" i="55" s="1"/>
  <c r="H21" i="55" s="1"/>
  <c r="H20" i="55" s="1"/>
  <c r="H13" i="55" s="1"/>
  <c r="H87" i="55"/>
  <c r="H86" i="55" s="1"/>
  <c r="H85" i="55" s="1"/>
  <c r="H84" i="55" s="1"/>
  <c r="H248" i="55"/>
  <c r="H355" i="55"/>
  <c r="H354" i="55" s="1"/>
  <c r="H507" i="55"/>
  <c r="H66" i="55"/>
  <c r="F226" i="55"/>
  <c r="F222" i="55" s="1"/>
  <c r="F221" i="55" s="1"/>
  <c r="F220" i="55" s="1"/>
  <c r="F219" i="55" s="1"/>
  <c r="F218" i="55" s="1"/>
  <c r="G361" i="55"/>
  <c r="G360" i="55" s="1"/>
  <c r="G355" i="55" s="1"/>
  <c r="G354" i="55" s="1"/>
  <c r="G353" i="55" s="1"/>
  <c r="G462" i="55"/>
  <c r="G461" i="55" s="1"/>
  <c r="H549" i="55"/>
  <c r="H548" i="55" s="1"/>
  <c r="H547" i="55" s="1"/>
  <c r="H566" i="55"/>
  <c r="H565" i="55" s="1"/>
  <c r="H536" i="55" s="1"/>
  <c r="G630" i="55"/>
  <c r="G629" i="55" s="1"/>
  <c r="G514" i="55"/>
  <c r="G513" i="55" s="1"/>
  <c r="G507" i="55" s="1"/>
  <c r="G506" i="55" s="1"/>
  <c r="G753" i="55"/>
  <c r="G752" i="55" s="1"/>
  <c r="H760" i="55"/>
  <c r="H759" i="55" s="1"/>
  <c r="H753" i="55" s="1"/>
  <c r="H752" i="55" s="1"/>
  <c r="H616" i="55"/>
  <c r="H642" i="55"/>
  <c r="H641" i="55" s="1"/>
  <c r="G654" i="55"/>
  <c r="G653" i="55" s="1"/>
  <c r="G720" i="55"/>
  <c r="G719" i="55" s="1"/>
  <c r="G718" i="55" s="1"/>
  <c r="F742" i="55"/>
  <c r="F720" i="55" s="1"/>
  <c r="F719" i="55" s="1"/>
  <c r="F718" i="55" s="1"/>
  <c r="E594" i="57" l="1"/>
  <c r="D594" i="57"/>
  <c r="I57" i="56"/>
  <c r="H793" i="56"/>
  <c r="G489" i="56"/>
  <c r="G57" i="56" s="1"/>
  <c r="G793" i="56" s="1"/>
  <c r="I793" i="56"/>
  <c r="G13" i="55"/>
  <c r="G794" i="55" s="1"/>
  <c r="F794" i="55"/>
  <c r="H594" i="55"/>
  <c r="H588" i="55" s="1"/>
  <c r="H506" i="55" s="1"/>
  <c r="H794" i="55" s="1"/>
  <c r="H353" i="55"/>
  <c r="M34" i="51" l="1"/>
  <c r="L34" i="51"/>
  <c r="C34" i="51"/>
  <c r="C31" i="51" s="1"/>
  <c r="C18" i="51" s="1"/>
  <c r="M32" i="51"/>
  <c r="M31" i="51" s="1"/>
  <c r="M18" i="51" s="1"/>
  <c r="L32" i="51"/>
  <c r="C32" i="51"/>
  <c r="L31" i="51"/>
  <c r="M29" i="51"/>
  <c r="L29" i="51"/>
  <c r="L28" i="51" s="1"/>
  <c r="L18" i="51" s="1"/>
  <c r="C29" i="51"/>
  <c r="C28" i="51" s="1"/>
  <c r="M28" i="51"/>
  <c r="M26" i="51"/>
  <c r="M25" i="51" s="1"/>
  <c r="M21" i="51" s="1"/>
  <c r="L26" i="51"/>
  <c r="C26" i="51"/>
  <c r="L25" i="51"/>
  <c r="C25" i="51"/>
  <c r="M23" i="51"/>
  <c r="L23" i="51"/>
  <c r="L22" i="51" s="1"/>
  <c r="L21" i="51" s="1"/>
  <c r="C23" i="51"/>
  <c r="C22" i="51" s="1"/>
  <c r="C21" i="51" s="1"/>
  <c r="M22" i="51"/>
  <c r="D68" i="47"/>
  <c r="D64" i="47"/>
  <c r="D62" i="47"/>
  <c r="D61" i="47"/>
  <c r="D58" i="47"/>
  <c r="D57" i="47"/>
  <c r="D56" i="47"/>
  <c r="D54" i="47"/>
  <c r="D53" i="47"/>
  <c r="D52" i="47"/>
  <c r="D51" i="47"/>
  <c r="D49" i="47"/>
  <c r="D48" i="47"/>
  <c r="D45" i="47" s="1"/>
  <c r="D44" i="47" s="1"/>
  <c r="F45" i="47"/>
  <c r="F44" i="47" s="1"/>
  <c r="E45" i="47"/>
  <c r="E44" i="47"/>
  <c r="D42" i="47"/>
  <c r="D39" i="47"/>
  <c r="D38" i="47"/>
  <c r="F36" i="47"/>
  <c r="E36" i="47"/>
  <c r="D36" i="47"/>
  <c r="F33" i="47"/>
  <c r="F32" i="47" s="1"/>
  <c r="F31" i="47" s="1"/>
  <c r="F30" i="47" s="1"/>
  <c r="E33" i="47"/>
  <c r="D33" i="47"/>
  <c r="D32" i="47" s="1"/>
  <c r="D31" i="47" s="1"/>
  <c r="D30" i="47" s="1"/>
  <c r="E32" i="47"/>
  <c r="E31" i="47" s="1"/>
  <c r="E30" i="47" s="1"/>
  <c r="D29" i="47"/>
  <c r="D27" i="47"/>
  <c r="D25" i="47"/>
  <c r="D24" i="47"/>
  <c r="F23" i="47"/>
  <c r="E23" i="47"/>
  <c r="D23" i="47"/>
  <c r="D22" i="47"/>
  <c r="D21" i="47" s="1"/>
  <c r="F21" i="47"/>
  <c r="F70" i="47" s="1"/>
  <c r="E21" i="47"/>
  <c r="E70" i="47" s="1"/>
  <c r="D70" i="47" l="1"/>
</calcChain>
</file>

<file path=xl/sharedStrings.xml><?xml version="1.0" encoding="utf-8"?>
<sst xmlns="http://schemas.openxmlformats.org/spreadsheetml/2006/main" count="10654" uniqueCount="827">
  <si>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</si>
  <si>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</si>
  <si>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</si>
  <si>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</si>
  <si>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</si>
  <si>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</si>
  <si>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</si>
  <si>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</si>
  <si>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</si>
  <si>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</si>
  <si>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</si>
  <si>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</si>
  <si>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</si>
  <si>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</si>
  <si>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</si>
  <si>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</si>
  <si>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</si>
  <si>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</si>
  <si>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</si>
  <si>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</si>
  <si>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</si>
  <si>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</si>
  <si>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</si>
  <si>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</si>
  <si>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</si>
  <si>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</si>
  <si>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</si>
  <si>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</si>
  <si>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</si>
  <si>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</si>
  <si>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</si>
  <si>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</si>
  <si>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</si>
  <si>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</si>
  <si>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</si>
  <si>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</si>
  <si>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</si>
  <si>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</si>
  <si>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</si>
  <si>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</si>
  <si>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</si>
  <si>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</si>
  <si>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</si>
  <si>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</si>
  <si>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</si>
  <si>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</si>
  <si>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</si>
  <si>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</si>
  <si>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</si>
  <si>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</si>
  <si>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</si>
  <si>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</si>
  <si>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</si>
  <si>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</si>
  <si>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</si>
  <si>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</si>
  <si>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</si>
  <si>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</si>
  <si>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</si>
  <si>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</si>
  <si>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</si>
  <si>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</si>
  <si>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</si>
  <si>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</si>
  <si>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</si>
  <si>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</si>
  <si>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</si>
  <si>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</si>
  <si>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</si>
  <si>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</si>
  <si>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</si>
  <si>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</si>
  <si>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</si>
  <si>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</si>
  <si>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</si>
  <si>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</si>
  <si>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</si>
  <si>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</si>
  <si>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</si>
  <si>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</si>
  <si>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</si>
  <si>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</si>
  <si>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</si>
  <si>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</si>
  <si>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</si>
  <si>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</si>
  <si>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</si>
  <si>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</si>
  <si>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</si>
  <si>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</si>
  <si>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</si>
  <si>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</si>
  <si>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</si>
  <si>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</si>
  <si>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</si>
  <si>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</si>
  <si>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</si>
  <si>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</si>
  <si>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</si>
  <si>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</si>
  <si>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</si>
  <si>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</si>
  <si>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</si>
  <si>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</si>
  <si>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</si>
  <si>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</si>
  <si>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</si>
  <si>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</si>
  <si>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</si>
  <si>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</si>
  <si>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</si>
  <si>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</si>
  <si>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</si>
  <si>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</si>
  <si>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</si>
  <si>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</si>
  <si>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</si>
  <si>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</si>
  <si>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</si>
  <si>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</si>
  <si>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</si>
  <si>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</si>
  <si>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</si>
  <si>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</si>
  <si>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</si>
  <si>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</si>
  <si>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</si>
  <si>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</si>
  <si>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</si>
  <si>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</si>
  <si>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</si>
  <si>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</si>
  <si>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</si>
  <si>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</si>
  <si>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</si>
  <si>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</si>
  <si>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</si>
  <si>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</si>
  <si>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</si>
  <si>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</si>
  <si>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</si>
  <si>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</si>
  <si>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</si>
  <si>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</si>
  <si>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</si>
  <si>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</si>
  <si>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</si>
  <si>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</si>
  <si>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</si>
  <si>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</si>
  <si>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</si>
  <si>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</si>
  <si>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</si>
  <si>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</si>
  <si>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</si>
  <si>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</si>
  <si>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</si>
  <si>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</si>
  <si>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</si>
  <si>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</si>
  <si>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</si>
  <si>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</si>
  <si>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</si>
  <si>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</si>
  <si>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</si>
  <si>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</si>
  <si>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</si>
  <si>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</si>
  <si>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</si>
  <si>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</si>
  <si>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</si>
  <si>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</si>
  <si>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</si>
  <si>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</si>
  <si>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</si>
  <si>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</si>
  <si>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</si>
  <si>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</si>
  <si>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</si>
  <si>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</si>
  <si>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</si>
  <si>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</si>
  <si>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</si>
  <si>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</si>
  <si>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</si>
  <si>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</si>
  <si>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</si>
  <si>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</si>
  <si>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</si>
  <si>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</si>
  <si>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</si>
  <si>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</si>
  <si>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</si>
  <si>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</si>
  <si>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</si>
  <si>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</si>
  <si>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</si>
  <si>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</si>
  <si>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</si>
  <si>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</si>
  <si>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</si>
  <si>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</si>
  <si>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</si>
  <si>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</si>
  <si>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</si>
  <si>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</si>
  <si>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</si>
  <si>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</si>
  <si>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</si>
  <si>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</si>
  <si>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</si>
  <si>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</si>
  <si>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</si>
  <si>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</si>
  <si>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</si>
  <si>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</si>
  <si>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</si>
  <si>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</si>
  <si>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</si>
  <si>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</si>
  <si>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</si>
  <si>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</si>
  <si>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</si>
  <si>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</si>
  <si>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</si>
  <si>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</si>
  <si>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</si>
  <si>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</si>
  <si>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</si>
  <si>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</si>
  <si>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</si>
  <si>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</si>
  <si>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</si>
  <si>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</si>
  <si>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</si>
  <si>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</si>
  <si>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</si>
  <si>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</si>
  <si>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</si>
  <si>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</si>
  <si>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</si>
  <si>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</si>
  <si>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</si>
  <si>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</si>
  <si>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</si>
  <si>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</si>
  <si>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</si>
  <si>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</si>
  <si>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</si>
  <si>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</si>
  <si>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</si>
  <si>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</si>
  <si>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</si>
  <si>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</si>
  <si>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</si>
  <si>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</si>
  <si>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</si>
  <si>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</si>
  <si>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</si>
  <si>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</si>
  <si>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</si>
  <si>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</si>
  <si>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</si>
  <si>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</si>
  <si>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</si>
  <si>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</si>
  <si>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</si>
  <si>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</si>
  <si>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</si>
  <si>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</si>
  <si>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</si>
  <si>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</si>
  <si>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</si>
  <si>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</si>
  <si>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</si>
  <si>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</si>
  <si>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</si>
  <si>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</si>
  <si>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</si>
  <si>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</si>
  <si>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</si>
  <si>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</si>
  <si>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</si>
  <si>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</si>
  <si>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</si>
  <si>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</si>
  <si>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</si>
  <si>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</si>
  <si>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</si>
  <si>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</si>
  <si>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</si>
  <si>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</si>
  <si>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</si>
  <si>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</si>
  <si>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</si>
  <si>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</si>
  <si>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</si>
  <si>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</si>
  <si>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</si>
  <si>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</si>
  <si>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</si>
  <si>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</si>
  <si>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</si>
  <si>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</si>
  <si>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</si>
  <si>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</si>
  <si>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</si>
  <si>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</si>
  <si>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</si>
  <si>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</si>
  <si>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</si>
  <si>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</si>
  <si>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</si>
  <si>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</si>
  <si>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</si>
  <si>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</si>
  <si>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</si>
  <si>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</si>
  <si>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</si>
  <si>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</si>
  <si>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</si>
  <si>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</si>
  <si>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</si>
  <si>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</si>
  <si>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</si>
  <si>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</si>
  <si>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</si>
  <si>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</si>
  <si>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</si>
  <si>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</si>
  <si>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</si>
  <si>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</si>
  <si>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</si>
  <si>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</si>
  <si>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</si>
  <si>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</si>
  <si>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</si>
  <si>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</si>
  <si>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</si>
  <si>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</si>
  <si>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</si>
  <si>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</si>
  <si>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</si>
  <si>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</si>
  <si>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</si>
  <si>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</si>
  <si>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</si>
  <si>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</si>
  <si>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</si>
  <si>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</si>
  <si>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</si>
  <si>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</si>
  <si>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</si>
  <si>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</si>
  <si>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</si>
  <si>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</si>
  <si>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</si>
  <si>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</si>
  <si>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</si>
  <si>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</si>
  <si>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</si>
  <si>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</si>
  <si>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</si>
  <si>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</si>
  <si>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</si>
  <si>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</si>
  <si>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</si>
  <si>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</si>
  <si>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</si>
  <si>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</si>
  <si>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</si>
  <si>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</si>
  <si>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</si>
  <si>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</si>
  <si>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</si>
  <si>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</si>
  <si>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</si>
  <si>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</si>
  <si>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</si>
  <si>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</si>
  <si>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</si>
  <si>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</si>
  <si>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</si>
  <si>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</si>
  <si>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</si>
  <si>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</si>
  <si>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</si>
  <si>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</si>
  <si>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</si>
  <si>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</si>
  <si>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</si>
  <si>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</si>
  <si>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</si>
  <si>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</si>
  <si>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</si>
  <si>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</si>
  <si>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</si>
  <si>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</si>
  <si>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</si>
  <si>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</si>
  <si>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</si>
  <si>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</si>
  <si>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</si>
  <si>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</si>
  <si>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</si>
  <si>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</si>
  <si>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</si>
  <si>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</si>
  <si>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</si>
  <si>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</si>
  <si>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</si>
  <si>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</si>
  <si>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</si>
  <si>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</si>
  <si>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</si>
  <si>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</si>
  <si>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</si>
  <si>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</si>
  <si>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</si>
  <si>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</si>
  <si>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</si>
  <si>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</si>
  <si>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</si>
  <si>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</si>
  <si>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</si>
  <si>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</si>
  <si>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</si>
  <si>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</si>
  <si>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</si>
  <si>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</si>
  <si>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</si>
  <si>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</si>
  <si>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</si>
  <si>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</si>
  <si>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</si>
  <si>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</si>
  <si>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</si>
  <si>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</si>
  <si>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</si>
  <si>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</si>
  <si>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</si>
  <si>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</si>
  <si>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</si>
  <si>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</si>
  <si>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</si>
  <si>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</si>
  <si>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</si>
  <si>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</si>
  <si>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</si>
  <si>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</si>
  <si>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</si>
  <si>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</si>
  <si>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</si>
  <si>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</si>
  <si>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</si>
  <si>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</si>
  <si>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</si>
  <si>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</si>
  <si>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</si>
  <si>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</si>
  <si>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</si>
  <si>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</si>
  <si>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</si>
  <si>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</si>
  <si>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</si>
  <si>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</si>
  <si>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</si>
  <si>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</si>
  <si>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</si>
  <si>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</si>
  <si>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</si>
  <si>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</si>
  <si>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</si>
  <si>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</si>
  <si>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</si>
  <si>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</si>
  <si>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</si>
  <si>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</si>
  <si>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</si>
  <si>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</si>
  <si>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</si>
  <si>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</si>
  <si>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</si>
  <si>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</si>
  <si>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</si>
  <si>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</si>
  <si>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</si>
  <si>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</si>
  <si>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</si>
  <si>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</si>
  <si>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</si>
  <si>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</si>
  <si>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</si>
  <si>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</si>
  <si>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</si>
  <si>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</si>
  <si>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</si>
  <si>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</si>
  <si>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</si>
  <si>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</si>
  <si>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</si>
  <si>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</si>
  <si>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</si>
  <si>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</si>
  <si>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</si>
  <si>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</si>
  <si>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</si>
  <si>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</si>
  <si>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</si>
  <si>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</si>
  <si>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</si>
  <si>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</si>
  <si>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</si>
  <si>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</si>
  <si>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</si>
  <si>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</si>
  <si>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</si>
  <si>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</si>
  <si>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</si>
  <si>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</si>
  <si>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</si>
  <si>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</si>
  <si>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</si>
  <si>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</si>
  <si>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</si>
  <si>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</si>
  <si>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</si>
  <si>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</si>
  <si>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</si>
  <si>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</si>
  <si>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</si>
  <si>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</si>
  <si>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</si>
  <si>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</si>
  <si>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</si>
  <si>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</si>
  <si>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</si>
  <si>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</si>
  <si>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</si>
  <si>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</si>
  <si>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</si>
  <si>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</si>
  <si>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</si>
  <si>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</si>
  <si>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</si>
  <si>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</si>
  <si>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</si>
  <si>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</si>
  <si>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</si>
  <si>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</si>
  <si>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</si>
  <si>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</si>
  <si>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</si>
  <si>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</si>
  <si>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</si>
  <si>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</si>
  <si>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</si>
  <si>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</si>
  <si>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</si>
  <si>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</si>
  <si>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</si>
  <si>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</si>
  <si>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</si>
  <si>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</si>
  <si>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</si>
  <si>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</si>
  <si>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</si>
  <si>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</si>
  <si>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</si>
  <si>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</si>
  <si>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</si>
  <si>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</si>
  <si>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</si>
  <si>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</si>
  <si>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</si>
  <si>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</si>
  <si>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</si>
  <si>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</si>
  <si>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</si>
  <si>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</si>
  <si>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</si>
  <si>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</si>
  <si>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</si>
  <si>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</si>
  <si>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</si>
  <si>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</si>
  <si>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</si>
  <si>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</si>
  <si>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</si>
  <si>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</si>
  <si>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</si>
  <si>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</si>
  <si>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</si>
  <si>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</si>
  <si>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</si>
  <si>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</si>
  <si>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</si>
  <si>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</si>
  <si>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</si>
  <si>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</si>
  <si>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</si>
  <si>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</si>
  <si>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</si>
  <si>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</si>
  <si>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</si>
  <si>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</si>
  <si>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</si>
  <si>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</si>
  <si>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</si>
  <si>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</si>
  <si>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</si>
  <si>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</si>
  <si>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</si>
  <si>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</si>
  <si>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</si>
  <si>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</si>
  <si>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</si>
  <si>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</si>
  <si>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</si>
  <si>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</si>
  <si>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</si>
  <si>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</si>
  <si>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</si>
  <si>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</si>
  <si>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</si>
  <si>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</si>
  <si>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</si>
  <si>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</si>
  <si>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</si>
  <si>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</si>
  <si>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</si>
  <si>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</si>
  <si>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</si>
  <si>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</si>
  <si>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</si>
  <si>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</si>
  <si>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</si>
  <si>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</si>
  <si>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</si>
  <si>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</si>
  <si>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</si>
  <si>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</si>
  <si>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</si>
  <si>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</si>
  <si>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</si>
  <si>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</si>
  <si>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</si>
  <si>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</si>
  <si>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</si>
  <si>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</si>
  <si>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</si>
  <si>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</si>
  <si>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</si>
  <si>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</si>
  <si>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</si>
  <si>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</si>
  <si>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</si>
  <si>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</si>
  <si>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</si>
  <si>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</si>
  <si>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</si>
  <si>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</si>
  <si>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</si>
  <si>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</si>
  <si>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</si>
  <si>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</si>
  <si>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</si>
  <si>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</si>
  <si>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</si>
  <si>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</si>
  <si>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</si>
  <si>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</si>
  <si>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</si>
  <si>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</si>
  <si>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</si>
  <si>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</si>
  <si>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</si>
  <si>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</si>
  <si>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</si>
  <si>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</si>
  <si>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</si>
  <si>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</si>
  <si>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</si>
  <si>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</si>
  <si>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</si>
  <si>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</si>
  <si>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</si>
  <si>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</si>
  <si>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</si>
  <si>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</si>
  <si>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</si>
  <si>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</si>
  <si>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</si>
  <si>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</si>
  <si>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</si>
  <si>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</si>
  <si>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</si>
  <si>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</si>
  <si>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</si>
  <si>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</si>
  <si>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</si>
  <si>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</si>
  <si>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</si>
  <si>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</si>
  <si>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</si>
  <si>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</si>
  <si>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</si>
  <si>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</si>
  <si>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</si>
  <si>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</si>
  <si>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</si>
  <si>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</si>
  <si>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</si>
  <si>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</si>
  <si>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</si>
  <si>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</si>
  <si>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</si>
  <si>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</si>
  <si>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</si>
  <si>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</si>
  <si>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</si>
  <si>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</si>
  <si>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</si>
  <si>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</si>
  <si>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</si>
  <si>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</si>
  <si>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</si>
  <si>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</si>
  <si>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</si>
  <si>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</si>
  <si>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</si>
  <si>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</si>
  <si>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</si>
  <si>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</si>
  <si>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</si>
  <si>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</si>
  <si>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</si>
  <si>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</si>
  <si>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</si>
  <si>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</si>
  <si>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</si>
  <si>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</si>
  <si>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</si>
  <si>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</si>
  <si>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</si>
  <si>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</si>
  <si>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</si>
  <si>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</si>
  <si>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</si>
  <si>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</si>
  <si>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</si>
  <si>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</si>
  <si>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</si>
  <si>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</si>
  <si>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</si>
  <si>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</si>
  <si>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</si>
  <si>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</si>
  <si>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</si>
  <si>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</si>
  <si>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</si>
  <si>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</si>
  <si>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</si>
  <si>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</si>
  <si>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</si>
  <si>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</si>
  <si>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</si>
  <si>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</si>
  <si>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</si>
  <si>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</si>
  <si>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</si>
  <si>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</si>
  <si>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</si>
  <si>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</si>
  <si>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</si>
  <si>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</si>
  <si>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</si>
  <si>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</si>
  <si>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</si>
  <si>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</si>
  <si>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</si>
  <si>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</si>
  <si>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</si>
  <si>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</si>
  <si>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</si>
  <si>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</si>
  <si>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</si>
  <si>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</si>
  <si>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</si>
  <si>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</si>
  <si>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</si>
  <si>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</si>
  <si>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</si>
  <si>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</si>
  <si>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</si>
  <si>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</si>
  <si>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</si>
  <si>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</si>
  <si>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</si>
  <si>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</si>
  <si>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</si>
  <si>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</si>
  <si>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</si>
  <si>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</si>
  <si>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</si>
  <si>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</si>
  <si>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</si>
  <si>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</si>
  <si>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</si>
  <si>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</si>
  <si>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</si>
  <si>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</si>
  <si>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</si>
  <si>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</si>
  <si>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</si>
  <si>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</si>
  <si>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</si>
  <si>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</si>
  <si>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</si>
  <si>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</si>
  <si>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</si>
  <si>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</si>
  <si>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</si>
  <si>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</si>
  <si>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</si>
  <si>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</si>
  <si>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25 октября 2018 года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</si>
</sst>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view="pageBreakPreview" topLeftCell="A4" zoomScaleSheetLayoutView="100" workbookViewId="0">
      <selection activeCell="A3" sqref="A3:XFD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89" t="s">
        <v>704</v>
      </c>
      <c r="B1" s="189"/>
      <c r="C1" s="189"/>
      <c r="D1" s="189"/>
      <c r="E1" s="189"/>
      <c r="F1" s="189"/>
      <c r="G1" s="189"/>
      <c r="H1" s="189"/>
    </row>
    <row r="2" spans="1:10" ht="15.75" hidden="1" x14ac:dyDescent="0.25">
      <c r="A2" s="190" t="s">
        <v>87</v>
      </c>
      <c r="B2" s="190"/>
      <c r="C2" s="190"/>
      <c r="D2" s="190"/>
      <c r="E2" s="190"/>
      <c r="F2" s="190"/>
      <c r="G2" s="190"/>
      <c r="H2" s="190"/>
    </row>
    <row r="3" spans="1:10" ht="15.75" hidden="1" x14ac:dyDescent="0.25">
      <c r="A3" s="188" t="s">
        <v>825</v>
      </c>
      <c r="B3" s="188"/>
      <c r="C3" s="188"/>
      <c r="D3" s="188"/>
      <c r="E3" s="188"/>
      <c r="F3" s="188"/>
      <c r="G3" s="188"/>
      <c r="H3" s="188"/>
    </row>
    <row r="4" spans="1:10" ht="15.75" x14ac:dyDescent="0.25">
      <c r="A4" s="189" t="s">
        <v>704</v>
      </c>
      <c r="B4" s="189"/>
      <c r="C4" s="189"/>
      <c r="D4" s="189"/>
      <c r="E4" s="189"/>
      <c r="F4" s="189"/>
      <c r="G4" s="189"/>
      <c r="H4" s="189"/>
      <c r="I4" s="6"/>
      <c r="J4" s="6"/>
    </row>
    <row r="5" spans="1:10" ht="15.75" x14ac:dyDescent="0.25">
      <c r="A5" s="190" t="s">
        <v>87</v>
      </c>
      <c r="B5" s="190"/>
      <c r="C5" s="190"/>
      <c r="D5" s="190"/>
      <c r="E5" s="190"/>
      <c r="F5" s="190"/>
      <c r="G5" s="190"/>
      <c r="H5" s="190"/>
      <c r="I5" s="6"/>
      <c r="J5" s="6"/>
    </row>
    <row r="6" spans="1:10" ht="15.75" x14ac:dyDescent="0.25">
      <c r="A6" s="188" t="s">
        <v>710</v>
      </c>
      <c r="B6" s="188"/>
      <c r="C6" s="188"/>
      <c r="D6" s="188"/>
      <c r="E6" s="188"/>
      <c r="F6" s="188"/>
      <c r="G6" s="188"/>
      <c r="H6" s="188"/>
      <c r="I6" s="6"/>
      <c r="J6" s="6"/>
    </row>
    <row r="7" spans="1:10" ht="15.75" x14ac:dyDescent="0.25">
      <c r="A7" s="182"/>
      <c r="B7" s="182"/>
      <c r="C7" s="182"/>
      <c r="D7" s="182"/>
      <c r="E7" s="182"/>
      <c r="F7" s="182"/>
      <c r="G7" s="182"/>
      <c r="H7" s="182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83" t="s">
        <v>579</v>
      </c>
      <c r="B13" s="183"/>
      <c r="C13" s="183"/>
      <c r="D13" s="183"/>
      <c r="E13" s="183"/>
      <c r="F13" s="183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84" t="s">
        <v>0</v>
      </c>
      <c r="B16" s="184"/>
      <c r="C16" s="184"/>
      <c r="D16" s="184"/>
      <c r="E16" s="184"/>
      <c r="F16" s="184"/>
      <c r="G16" s="6"/>
      <c r="H16" s="6"/>
      <c r="I16" s="6"/>
      <c r="J16" s="6"/>
    </row>
    <row r="17" spans="1:8" ht="11.25" customHeight="1" x14ac:dyDescent="0.25">
      <c r="A17" s="185" t="s">
        <v>7</v>
      </c>
      <c r="B17" s="186"/>
      <c r="C17" s="185" t="s">
        <v>8</v>
      </c>
      <c r="D17" s="187" t="s">
        <v>1</v>
      </c>
      <c r="E17" s="187"/>
      <c r="F17" s="187"/>
    </row>
    <row r="18" spans="1:8" x14ac:dyDescent="0.25">
      <c r="A18" s="186"/>
      <c r="B18" s="186"/>
      <c r="C18" s="186"/>
      <c r="D18" s="187"/>
      <c r="E18" s="187"/>
      <c r="F18" s="187"/>
    </row>
    <row r="19" spans="1:8" ht="15.75" x14ac:dyDescent="0.25">
      <c r="A19" s="186"/>
      <c r="B19" s="186"/>
      <c r="C19" s="186"/>
      <c r="D19" s="170" t="s">
        <v>3</v>
      </c>
      <c r="E19" s="15" t="s">
        <v>4</v>
      </c>
      <c r="F19" s="15" t="s">
        <v>5</v>
      </c>
    </row>
    <row r="20" spans="1:8" ht="15.75" x14ac:dyDescent="0.25">
      <c r="A20" s="185">
        <v>1</v>
      </c>
      <c r="B20" s="185"/>
      <c r="C20" s="169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81" t="s">
        <v>6</v>
      </c>
      <c r="B21" s="181"/>
      <c r="C21" s="17" t="s">
        <v>9</v>
      </c>
      <c r="D21" s="18">
        <f>D22+D23+D24+D25+D26+D27+D29+D28</f>
        <v>13373.9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76" t="s">
        <v>10</v>
      </c>
      <c r="B22" s="17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76" t="s">
        <v>12</v>
      </c>
      <c r="B23" s="176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76" t="s">
        <v>14</v>
      </c>
      <c r="B24" s="176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76" t="s">
        <v>16</v>
      </c>
      <c r="B25" s="17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76" t="s">
        <v>18</v>
      </c>
      <c r="B26" s="176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6" t="s">
        <v>20</v>
      </c>
      <c r="B27" s="176"/>
      <c r="C27" s="19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76" t="s">
        <v>85</v>
      </c>
      <c r="B28" s="176"/>
      <c r="C28" s="19" t="s">
        <v>578</v>
      </c>
      <c r="D28" s="11">
        <v>355.8</v>
      </c>
      <c r="E28" s="11">
        <v>7167.7</v>
      </c>
      <c r="F28" s="11">
        <v>10940.1</v>
      </c>
      <c r="H28" s="19"/>
    </row>
    <row r="29" spans="1:8" ht="18" customHeight="1" x14ac:dyDescent="0.25">
      <c r="A29" s="176" t="s">
        <v>22</v>
      </c>
      <c r="B29" s="176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81" t="s">
        <v>24</v>
      </c>
      <c r="B30" s="181"/>
      <c r="C30" s="20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76" t="s">
        <v>26</v>
      </c>
      <c r="B31" s="176"/>
      <c r="C31" s="19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77" t="s">
        <v>29</v>
      </c>
      <c r="B32" s="177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76" t="s">
        <v>30</v>
      </c>
      <c r="B33" s="176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76" t="s">
        <v>32</v>
      </c>
      <c r="B34" s="176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76" t="s">
        <v>35</v>
      </c>
      <c r="B35" s="176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76" t="s">
        <v>36</v>
      </c>
      <c r="B36" s="176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76" t="s">
        <v>37</v>
      </c>
      <c r="B37" s="176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77" t="s">
        <v>41</v>
      </c>
      <c r="B38" s="177"/>
      <c r="C38" s="21" t="s">
        <v>40</v>
      </c>
      <c r="D38" s="13">
        <f>D39</f>
        <v>7435.7</v>
      </c>
      <c r="E38" s="13"/>
      <c r="F38" s="13"/>
    </row>
    <row r="39" spans="1:6" x14ac:dyDescent="0.25">
      <c r="A39" s="180" t="s">
        <v>42</v>
      </c>
      <c r="B39" s="180"/>
      <c r="C39" s="22" t="s">
        <v>43</v>
      </c>
      <c r="D39" s="12">
        <f>D40+D42+D41+D43</f>
        <v>7435.7</v>
      </c>
      <c r="E39" s="12"/>
      <c r="F39" s="12"/>
    </row>
    <row r="40" spans="1:6" ht="64.5" x14ac:dyDescent="0.25">
      <c r="A40" s="180" t="s">
        <v>45</v>
      </c>
      <c r="B40" s="180"/>
      <c r="C40" s="22" t="s">
        <v>44</v>
      </c>
      <c r="D40" s="12">
        <v>307</v>
      </c>
      <c r="E40" s="12"/>
      <c r="F40" s="12"/>
    </row>
    <row r="41" spans="1:6" ht="55.5" customHeight="1" x14ac:dyDescent="0.25">
      <c r="A41" s="180" t="s">
        <v>794</v>
      </c>
      <c r="B41" s="180"/>
      <c r="C41" s="22" t="s">
        <v>795</v>
      </c>
      <c r="D41" s="12">
        <v>859.7</v>
      </c>
      <c r="E41" s="12"/>
      <c r="F41" s="12"/>
    </row>
    <row r="42" spans="1:6" ht="42" customHeight="1" x14ac:dyDescent="0.25">
      <c r="A42" s="180" t="s">
        <v>713</v>
      </c>
      <c r="B42" s="180"/>
      <c r="C42" s="22" t="s">
        <v>714</v>
      </c>
      <c r="D42" s="12">
        <f>2788.3+1980.7</f>
        <v>4769</v>
      </c>
      <c r="E42" s="12"/>
      <c r="F42" s="12"/>
    </row>
    <row r="43" spans="1:6" ht="96" customHeight="1" x14ac:dyDescent="0.25">
      <c r="A43" s="180" t="s">
        <v>796</v>
      </c>
      <c r="B43" s="180"/>
      <c r="C43" s="22" t="s">
        <v>797</v>
      </c>
      <c r="D43" s="12">
        <v>1500</v>
      </c>
      <c r="E43" s="12"/>
      <c r="F43" s="12"/>
    </row>
    <row r="44" spans="1:6" ht="26.25" x14ac:dyDescent="0.25">
      <c r="A44" s="177" t="s">
        <v>46</v>
      </c>
      <c r="B44" s="177"/>
      <c r="C44" s="21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76" t="s">
        <v>48</v>
      </c>
      <c r="B45" s="176"/>
      <c r="C45" s="22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76" t="s">
        <v>51</v>
      </c>
      <c r="B46" s="176"/>
      <c r="C46" s="22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76" t="s">
        <v>53</v>
      </c>
      <c r="B47" s="176"/>
      <c r="C47" s="22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76" t="s">
        <v>55</v>
      </c>
      <c r="B48" s="176"/>
      <c r="C48" s="22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76" t="s">
        <v>57</v>
      </c>
      <c r="B49" s="176"/>
      <c r="C49" s="22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76" t="s">
        <v>58</v>
      </c>
      <c r="B50" s="176"/>
      <c r="C50" s="22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76" t="s">
        <v>62</v>
      </c>
      <c r="B51" s="176"/>
      <c r="C51" s="22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76" t="s">
        <v>61</v>
      </c>
      <c r="B52" s="176"/>
      <c r="C52" s="22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76" t="s">
        <v>65</v>
      </c>
      <c r="B53" s="176"/>
      <c r="C53" s="22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76" t="s">
        <v>67</v>
      </c>
      <c r="B54" s="176"/>
      <c r="C54" s="22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76" t="s">
        <v>69</v>
      </c>
      <c r="B55" s="176"/>
      <c r="C55" s="22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76" t="s">
        <v>71</v>
      </c>
      <c r="B56" s="176"/>
      <c r="C56" s="22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76" t="s">
        <v>73</v>
      </c>
      <c r="B57" s="176"/>
      <c r="C57" s="22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76" t="s">
        <v>79</v>
      </c>
      <c r="B58" s="176"/>
      <c r="C58" s="22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76" t="s">
        <v>81</v>
      </c>
      <c r="B59" s="176"/>
      <c r="C59" s="22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76" t="s">
        <v>82</v>
      </c>
      <c r="B60" s="176"/>
      <c r="C60" s="22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76" t="s">
        <v>77</v>
      </c>
      <c r="B61" s="176"/>
      <c r="C61" s="22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76" t="s">
        <v>75</v>
      </c>
      <c r="B62" s="176"/>
      <c r="C62" s="19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76" t="s">
        <v>778</v>
      </c>
      <c r="B63" s="176"/>
      <c r="C63" s="19" t="s">
        <v>779</v>
      </c>
      <c r="D63" s="12">
        <v>0.3</v>
      </c>
      <c r="E63" s="12">
        <v>0</v>
      </c>
      <c r="F63" s="12">
        <v>0</v>
      </c>
    </row>
    <row r="64" spans="1:6" ht="15.75" x14ac:dyDescent="0.25">
      <c r="A64" s="177" t="s">
        <v>780</v>
      </c>
      <c r="B64" s="177"/>
      <c r="C64" s="152" t="s">
        <v>781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76" t="s">
        <v>782</v>
      </c>
      <c r="B65" s="176"/>
      <c r="C65" s="153" t="s">
        <v>783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76" t="s">
        <v>784</v>
      </c>
      <c r="B66" s="176"/>
      <c r="C66" s="153" t="s">
        <v>785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76" t="s">
        <v>790</v>
      </c>
      <c r="B67" s="176"/>
      <c r="C67" s="153" t="s">
        <v>791</v>
      </c>
      <c r="D67" s="12">
        <v>9602</v>
      </c>
      <c r="E67" s="12"/>
      <c r="F67" s="12"/>
    </row>
    <row r="68" spans="1:6" ht="58.5" customHeight="1" x14ac:dyDescent="0.25">
      <c r="A68" s="177" t="s">
        <v>798</v>
      </c>
      <c r="B68" s="177"/>
      <c r="C68" s="161" t="s">
        <v>799</v>
      </c>
      <c r="D68" s="13">
        <f>D69</f>
        <v>50.6</v>
      </c>
      <c r="E68" s="13"/>
      <c r="F68" s="12"/>
    </row>
    <row r="69" spans="1:6" ht="67.5" customHeight="1" x14ac:dyDescent="0.25">
      <c r="A69" s="176" t="s">
        <v>800</v>
      </c>
      <c r="B69" s="176"/>
      <c r="C69" s="153" t="s">
        <v>801</v>
      </c>
      <c r="D69" s="12">
        <v>50.6</v>
      </c>
      <c r="E69" s="12"/>
      <c r="F69" s="12"/>
    </row>
    <row r="70" spans="1:6" x14ac:dyDescent="0.25">
      <c r="A70" s="178" t="s">
        <v>84</v>
      </c>
      <c r="B70" s="178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79"/>
      <c r="B71" s="179"/>
      <c r="C71" s="14"/>
      <c r="D71" s="14"/>
      <c r="E71" s="14"/>
      <c r="F71" s="14"/>
    </row>
    <row r="72" spans="1:6" x14ac:dyDescent="0.25">
      <c r="A72" s="179"/>
      <c r="B72" s="179"/>
      <c r="C72" s="14"/>
      <c r="D72" s="14"/>
      <c r="E72" s="14"/>
      <c r="F72" s="14"/>
    </row>
    <row r="73" spans="1:6" x14ac:dyDescent="0.25">
      <c r="A73" s="175"/>
      <c r="B73" s="175"/>
    </row>
  </sheetData>
  <mergeCells count="66">
    <mergeCell ref="A6:H6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89" t="s">
        <v>660</v>
      </c>
      <c r="C4" s="189"/>
      <c r="D4" s="189"/>
      <c r="E4" s="189"/>
      <c r="F4" s="189"/>
      <c r="G4" s="189"/>
      <c r="H4" s="189"/>
      <c r="I4" s="189"/>
    </row>
    <row r="5" spans="1:15" ht="15.75" x14ac:dyDescent="0.2">
      <c r="B5" s="190" t="s">
        <v>87</v>
      </c>
      <c r="C5" s="190"/>
      <c r="D5" s="190"/>
      <c r="E5" s="190"/>
      <c r="F5" s="190"/>
      <c r="G5" s="190"/>
      <c r="H5" s="190"/>
      <c r="I5" s="190"/>
    </row>
    <row r="6" spans="1:15" ht="15.75" x14ac:dyDescent="0.2">
      <c r="B6" s="188" t="s">
        <v>710</v>
      </c>
      <c r="C6" s="188"/>
      <c r="D6" s="188"/>
      <c r="E6" s="188"/>
      <c r="F6" s="188"/>
      <c r="G6" s="188"/>
      <c r="H6" s="188"/>
      <c r="I6" s="188"/>
    </row>
    <row r="7" spans="1:15" ht="13.5" customHeight="1" x14ac:dyDescent="0.25">
      <c r="B7" s="182"/>
      <c r="C7" s="182"/>
      <c r="D7" s="182"/>
      <c r="E7" s="182"/>
      <c r="F7" s="182"/>
      <c r="G7" s="182"/>
      <c r="H7" s="182"/>
      <c r="I7" s="182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3" t="s">
        <v>550</v>
      </c>
      <c r="B53" s="164" t="s">
        <v>584</v>
      </c>
      <c r="C53" s="165" t="s">
        <v>583</v>
      </c>
      <c r="D53" s="72"/>
    </row>
    <row r="54" spans="1:4" ht="21" customHeight="1" x14ac:dyDescent="0.2">
      <c r="A54" s="78" t="s">
        <v>550</v>
      </c>
      <c r="B54" s="166" t="s">
        <v>798</v>
      </c>
      <c r="C54" s="167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9" t="s">
        <v>662</v>
      </c>
      <c r="D1" s="189"/>
      <c r="E1" s="189"/>
      <c r="F1" s="189"/>
      <c r="G1" s="189"/>
      <c r="H1" s="189"/>
      <c r="I1" s="189"/>
      <c r="J1" s="189"/>
    </row>
    <row r="2" spans="1:10" ht="15.75" x14ac:dyDescent="0.2">
      <c r="C2" s="190" t="s">
        <v>87</v>
      </c>
      <c r="D2" s="190"/>
      <c r="E2" s="190"/>
      <c r="F2" s="190"/>
      <c r="G2" s="190"/>
      <c r="H2" s="190"/>
      <c r="I2" s="190"/>
      <c r="J2" s="190"/>
    </row>
    <row r="3" spans="1:10" ht="15.75" x14ac:dyDescent="0.2">
      <c r="C3" s="188" t="s">
        <v>711</v>
      </c>
      <c r="D3" s="188"/>
      <c r="E3" s="188"/>
      <c r="F3" s="188"/>
      <c r="G3" s="188"/>
      <c r="H3" s="188"/>
      <c r="I3" s="188"/>
      <c r="J3" s="188"/>
    </row>
    <row r="4" spans="1:10" ht="18.75" customHeight="1" x14ac:dyDescent="0.25">
      <c r="C4" s="182"/>
      <c r="D4" s="182"/>
      <c r="E4" s="182"/>
      <c r="F4" s="182"/>
      <c r="G4" s="182"/>
      <c r="H4" s="182"/>
      <c r="I4" s="182"/>
      <c r="J4" s="182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9" t="s">
        <v>86</v>
      </c>
      <c r="D1" s="189"/>
      <c r="E1" s="189"/>
      <c r="F1" s="189"/>
      <c r="G1" s="189"/>
      <c r="H1" s="189"/>
      <c r="I1" s="189"/>
      <c r="J1" s="189"/>
    </row>
    <row r="2" spans="1:10" ht="15.75" x14ac:dyDescent="0.2">
      <c r="C2" s="190" t="s">
        <v>87</v>
      </c>
      <c r="D2" s="190"/>
      <c r="E2" s="190"/>
      <c r="F2" s="190"/>
      <c r="G2" s="190"/>
      <c r="H2" s="190"/>
      <c r="I2" s="190"/>
      <c r="J2" s="190"/>
    </row>
    <row r="3" spans="1:10" ht="15.75" x14ac:dyDescent="0.2">
      <c r="C3" s="188" t="s">
        <v>711</v>
      </c>
      <c r="D3" s="188"/>
      <c r="E3" s="188"/>
      <c r="F3" s="188"/>
      <c r="G3" s="188"/>
      <c r="H3" s="188"/>
      <c r="I3" s="188"/>
      <c r="J3" s="188"/>
    </row>
    <row r="4" spans="1:10" ht="36.75" customHeight="1" x14ac:dyDescent="0.25">
      <c r="C4" s="182"/>
      <c r="D4" s="182"/>
      <c r="E4" s="182"/>
      <c r="F4" s="182"/>
      <c r="G4" s="182"/>
      <c r="H4" s="182"/>
      <c r="I4" s="182"/>
      <c r="J4" s="182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273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9" t="s">
        <v>704</v>
      </c>
      <c r="B1" s="189"/>
      <c r="C1" s="189"/>
      <c r="D1" s="189"/>
      <c r="E1" s="189"/>
      <c r="F1" s="189"/>
      <c r="G1" s="189"/>
      <c r="H1" s="189"/>
    </row>
    <row r="2" spans="1:9" ht="15.75" hidden="1" x14ac:dyDescent="0.2">
      <c r="A2" s="190" t="s">
        <v>87</v>
      </c>
      <c r="B2" s="190"/>
      <c r="C2" s="190"/>
      <c r="D2" s="190"/>
      <c r="E2" s="190"/>
      <c r="F2" s="190"/>
      <c r="G2" s="190"/>
      <c r="H2" s="190"/>
    </row>
    <row r="3" spans="1:9" ht="15.75" hidden="1" x14ac:dyDescent="0.2">
      <c r="A3" s="188" t="s">
        <v>826</v>
      </c>
      <c r="B3" s="188"/>
      <c r="C3" s="188"/>
      <c r="D3" s="188"/>
      <c r="E3" s="188"/>
      <c r="F3" s="188"/>
      <c r="G3" s="188"/>
      <c r="H3" s="188"/>
    </row>
    <row r="4" spans="1:9" ht="16.5" customHeight="1" x14ac:dyDescent="0.25">
      <c r="A4" s="189" t="s">
        <v>703</v>
      </c>
      <c r="B4" s="189"/>
      <c r="C4" s="189"/>
      <c r="D4" s="189"/>
      <c r="E4" s="189"/>
      <c r="F4" s="189"/>
      <c r="G4" s="189"/>
      <c r="H4" s="189"/>
    </row>
    <row r="5" spans="1:9" ht="15" customHeight="1" x14ac:dyDescent="0.2">
      <c r="A5" s="188" t="s">
        <v>87</v>
      </c>
      <c r="B5" s="188"/>
      <c r="C5" s="188"/>
      <c r="D5" s="188"/>
      <c r="E5" s="188"/>
      <c r="F5" s="188"/>
      <c r="G5" s="188"/>
      <c r="H5" s="188"/>
    </row>
    <row r="6" spans="1:9" ht="20.25" customHeight="1" x14ac:dyDescent="0.2">
      <c r="A6" s="188" t="s">
        <v>710</v>
      </c>
      <c r="B6" s="188"/>
      <c r="C6" s="188"/>
      <c r="D6" s="188"/>
      <c r="E6" s="188"/>
      <c r="F6" s="188"/>
      <c r="G6" s="188"/>
      <c r="H6" s="188"/>
      <c r="I6" s="143"/>
    </row>
    <row r="7" spans="1:9" ht="19.5" customHeight="1" x14ac:dyDescent="0.25">
      <c r="A7" s="182"/>
      <c r="B7" s="182"/>
      <c r="C7" s="182"/>
      <c r="D7" s="182"/>
      <c r="E7" s="182"/>
      <c r="F7" s="182"/>
      <c r="G7" s="182"/>
      <c r="H7" s="182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29491.900000000005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9742.5000000000018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9742.5000000000018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9742.5000000000018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8069.3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2.8000000000000003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f>6.2-3.4</f>
        <v>2.8000000000000003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15184.300000000001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1125.5999999999999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32.799999999999997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32.799999999999997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32.799999999999997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</f>
        <v>32.799999999999997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1019.5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1019.5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1019.5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</f>
        <v>1019.5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1956.2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1956.2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</f>
        <v>1324.2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629.20000000000005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629.20000000000005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</f>
        <v>629.20000000000005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2100.2999999999997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38.699999999999989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38.699999999999989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38.699999999999989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</f>
        <v>38.699999999999989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2061.6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2061.6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2061.6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430+90-2+2143.9-1.9-127.4-396.4-74.6</f>
        <v>2061.6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9645.9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378.6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378.6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f>496-2.5-100-129.5+114.6</f>
        <v>378.6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7452.6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2867.6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</f>
        <v>2867.6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1510.3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1510.3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</f>
        <v>1510.3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79.5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79.5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</f>
        <v>79.5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4585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</f>
        <v>4585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5288.7999999999993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5288.7999999999993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5288.7999999999993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4176.2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4127.2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2730.1999999999994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2386.0999999999995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</f>
        <v>2386.0999999999995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1323.4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1323.4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</f>
        <v>1323.4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69.599999999999994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69.599999999999994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</f>
        <v>69.599999999999994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344.1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128.9+580.2-375+10</f>
        <v>344.1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F274+F283+F324</f>
        <v>11588.7</v>
      </c>
      <c r="G273" s="32">
        <f>G274+G283+G324</f>
        <v>2227.3000000000002</v>
      </c>
      <c r="H273" s="32">
        <f>H274+H283+H324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F287+F296+F319+F314</f>
        <v>11344.1</v>
      </c>
      <c r="G283" s="35">
        <f>G287+G296+G319+G314</f>
        <v>1982.7</v>
      </c>
      <c r="H283" s="35">
        <f>H287+H296+H319+H314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F303+F310+F300+F297</f>
        <v>11294.1</v>
      </c>
      <c r="G296" s="35">
        <f>G303+G310</f>
        <v>1762.8</v>
      </c>
      <c r="H296" s="35">
        <f>H303+H310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1500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1500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v>1500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</f>
        <v>227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227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v>227</v>
      </c>
      <c r="G302" s="35">
        <v>0</v>
      </c>
      <c r="H302" s="35">
        <v>0</v>
      </c>
    </row>
    <row r="303" spans="1:8" s="38" customFormat="1" ht="75.75" customHeight="1" x14ac:dyDescent="0.25">
      <c r="A303" s="36" t="s">
        <v>293</v>
      </c>
      <c r="B303" s="33" t="s">
        <v>116</v>
      </c>
      <c r="C303" s="33" t="s">
        <v>249</v>
      </c>
      <c r="D303" s="33" t="s">
        <v>294</v>
      </c>
      <c r="E303" s="33" t="s">
        <v>102</v>
      </c>
      <c r="F303" s="35">
        <f>F304+F307</f>
        <v>9352.2000000000007</v>
      </c>
      <c r="G303" s="35">
        <f t="shared" ref="F303:H305" si="56">G304</f>
        <v>1597.6</v>
      </c>
      <c r="H303" s="35">
        <f t="shared" si="56"/>
        <v>1635.8</v>
      </c>
    </row>
    <row r="304" spans="1:8" s="38" customFormat="1" ht="17.25" customHeight="1" x14ac:dyDescent="0.25">
      <c r="A304" s="36" t="s">
        <v>180</v>
      </c>
      <c r="B304" s="33" t="s">
        <v>116</v>
      </c>
      <c r="C304" s="33" t="s">
        <v>249</v>
      </c>
      <c r="D304" s="33" t="s">
        <v>295</v>
      </c>
      <c r="E304" s="33" t="s">
        <v>102</v>
      </c>
      <c r="F304" s="35">
        <f t="shared" si="56"/>
        <v>5723</v>
      </c>
      <c r="G304" s="35">
        <f t="shared" si="56"/>
        <v>1597.6</v>
      </c>
      <c r="H304" s="35">
        <f t="shared" si="56"/>
        <v>1635.8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295</v>
      </c>
      <c r="E305" s="33" t="s">
        <v>122</v>
      </c>
      <c r="F305" s="35">
        <f t="shared" si="56"/>
        <v>5723</v>
      </c>
      <c r="G305" s="35">
        <f t="shared" si="56"/>
        <v>1597.6</v>
      </c>
      <c r="H305" s="35">
        <f t="shared" si="56"/>
        <v>1635.8</v>
      </c>
    </row>
    <row r="306" spans="1:8" s="38" customFormat="1" ht="30" customHeight="1" x14ac:dyDescent="0.25">
      <c r="A306" s="36" t="s">
        <v>123</v>
      </c>
      <c r="B306" s="33" t="s">
        <v>116</v>
      </c>
      <c r="C306" s="33" t="s">
        <v>249</v>
      </c>
      <c r="D306" s="33" t="s">
        <v>295</v>
      </c>
      <c r="E306" s="33" t="s">
        <v>124</v>
      </c>
      <c r="F306" s="35">
        <f>1295.5+77+777.7+2097.3-3.2-46.4+1405.2+119.9</f>
        <v>5723</v>
      </c>
      <c r="G306" s="35">
        <f>1409.8+187.8</f>
        <v>1597.6</v>
      </c>
      <c r="H306" s="35">
        <f>1409.8+226</f>
        <v>1635.8</v>
      </c>
    </row>
    <row r="307" spans="1:8" s="38" customFormat="1" ht="45" customHeight="1" x14ac:dyDescent="0.25">
      <c r="A307" s="36" t="s">
        <v>791</v>
      </c>
      <c r="B307" s="33" t="s">
        <v>116</v>
      </c>
      <c r="C307" s="33" t="s">
        <v>249</v>
      </c>
      <c r="D307" s="33" t="s">
        <v>808</v>
      </c>
      <c r="E307" s="33" t="s">
        <v>102</v>
      </c>
      <c r="F307" s="35">
        <f>F308</f>
        <v>3629.2</v>
      </c>
      <c r="G307" s="35">
        <v>0</v>
      </c>
      <c r="H307" s="35">
        <v>0</v>
      </c>
    </row>
    <row r="308" spans="1:8" s="38" customFormat="1" ht="30" customHeight="1" x14ac:dyDescent="0.25">
      <c r="A308" s="36" t="s">
        <v>121</v>
      </c>
      <c r="B308" s="33" t="s">
        <v>116</v>
      </c>
      <c r="C308" s="33" t="s">
        <v>249</v>
      </c>
      <c r="D308" s="33" t="s">
        <v>295</v>
      </c>
      <c r="E308" s="33" t="s">
        <v>122</v>
      </c>
      <c r="F308" s="35">
        <f>F309</f>
        <v>3629.2</v>
      </c>
      <c r="G308" s="35">
        <v>0</v>
      </c>
      <c r="H308" s="35">
        <v>0</v>
      </c>
    </row>
    <row r="309" spans="1:8" s="38" customFormat="1" ht="30" customHeight="1" x14ac:dyDescent="0.25">
      <c r="A309" s="36" t="s">
        <v>123</v>
      </c>
      <c r="B309" s="33" t="s">
        <v>116</v>
      </c>
      <c r="C309" s="33" t="s">
        <v>249</v>
      </c>
      <c r="D309" s="33" t="s">
        <v>295</v>
      </c>
      <c r="E309" s="33" t="s">
        <v>124</v>
      </c>
      <c r="F309" s="35">
        <f>3579.2+50</f>
        <v>3629.2</v>
      </c>
      <c r="G309" s="35">
        <v>0</v>
      </c>
      <c r="H309" s="35">
        <v>0</v>
      </c>
    </row>
    <row r="310" spans="1:8" s="38" customFormat="1" ht="81.75" customHeight="1" x14ac:dyDescent="0.25">
      <c r="A310" s="36" t="s">
        <v>296</v>
      </c>
      <c r="B310" s="33" t="s">
        <v>116</v>
      </c>
      <c r="C310" s="33" t="s">
        <v>249</v>
      </c>
      <c r="D310" s="33" t="s">
        <v>297</v>
      </c>
      <c r="E310" s="33" t="s">
        <v>102</v>
      </c>
      <c r="F310" s="35">
        <f t="shared" ref="F310:H312" si="57">F311</f>
        <v>214.89999999999998</v>
      </c>
      <c r="G310" s="35">
        <f t="shared" si="57"/>
        <v>165.2</v>
      </c>
      <c r="H310" s="35">
        <f t="shared" si="57"/>
        <v>165.2</v>
      </c>
    </row>
    <row r="311" spans="1:8" s="38" customFormat="1" ht="15" x14ac:dyDescent="0.25">
      <c r="A311" s="36" t="s">
        <v>180</v>
      </c>
      <c r="B311" s="33" t="s">
        <v>116</v>
      </c>
      <c r="C311" s="33" t="s">
        <v>249</v>
      </c>
      <c r="D311" s="33" t="s">
        <v>298</v>
      </c>
      <c r="E311" s="33" t="s">
        <v>102</v>
      </c>
      <c r="F311" s="35">
        <f t="shared" si="57"/>
        <v>214.89999999999998</v>
      </c>
      <c r="G311" s="35">
        <f t="shared" si="57"/>
        <v>165.2</v>
      </c>
      <c r="H311" s="35">
        <f t="shared" si="57"/>
        <v>165.2</v>
      </c>
    </row>
    <row r="312" spans="1:8" s="38" customFormat="1" ht="26.25" x14ac:dyDescent="0.25">
      <c r="A312" s="36" t="s">
        <v>121</v>
      </c>
      <c r="B312" s="33" t="s">
        <v>116</v>
      </c>
      <c r="C312" s="33" t="s">
        <v>249</v>
      </c>
      <c r="D312" s="33" t="s">
        <v>298</v>
      </c>
      <c r="E312" s="33" t="s">
        <v>122</v>
      </c>
      <c r="F312" s="35">
        <f t="shared" si="57"/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29.25" customHeight="1" x14ac:dyDescent="0.25">
      <c r="A313" s="36" t="s">
        <v>123</v>
      </c>
      <c r="B313" s="33" t="s">
        <v>116</v>
      </c>
      <c r="C313" s="33" t="s">
        <v>249</v>
      </c>
      <c r="D313" s="33" t="s">
        <v>298</v>
      </c>
      <c r="E313" s="33" t="s">
        <v>124</v>
      </c>
      <c r="F313" s="35">
        <f>165.2+3.2+46.4+0.1</f>
        <v>214.89999999999998</v>
      </c>
      <c r="G313" s="35">
        <v>165.2</v>
      </c>
      <c r="H313" s="35">
        <v>165.2</v>
      </c>
    </row>
    <row r="314" spans="1:8" s="38" customFormat="1" ht="64.5" hidden="1" x14ac:dyDescent="0.25">
      <c r="A314" s="36" t="s">
        <v>199</v>
      </c>
      <c r="B314" s="33" t="s">
        <v>116</v>
      </c>
      <c r="C314" s="33" t="s">
        <v>249</v>
      </c>
      <c r="D314" s="33" t="s">
        <v>200</v>
      </c>
      <c r="E314" s="33" t="s">
        <v>102</v>
      </c>
      <c r="F314" s="35">
        <f t="shared" ref="F314:H317" si="58">F315</f>
        <v>0</v>
      </c>
      <c r="G314" s="35">
        <f t="shared" si="58"/>
        <v>0</v>
      </c>
      <c r="H314" s="35">
        <f t="shared" si="58"/>
        <v>0</v>
      </c>
    </row>
    <row r="315" spans="1:8" s="38" customFormat="1" ht="51.75" hidden="1" x14ac:dyDescent="0.25">
      <c r="A315" s="36" t="s">
        <v>299</v>
      </c>
      <c r="B315" s="33" t="s">
        <v>116</v>
      </c>
      <c r="C315" s="33" t="s">
        <v>249</v>
      </c>
      <c r="D315" s="33" t="s">
        <v>300</v>
      </c>
      <c r="E315" s="33" t="s">
        <v>102</v>
      </c>
      <c r="F315" s="35">
        <f t="shared" si="58"/>
        <v>0</v>
      </c>
      <c r="G315" s="35">
        <f t="shared" si="58"/>
        <v>0</v>
      </c>
      <c r="H315" s="35">
        <f t="shared" si="58"/>
        <v>0</v>
      </c>
    </row>
    <row r="316" spans="1:8" s="38" customFormat="1" ht="15" hidden="1" x14ac:dyDescent="0.25">
      <c r="A316" s="36" t="s">
        <v>180</v>
      </c>
      <c r="B316" s="33" t="s">
        <v>116</v>
      </c>
      <c r="C316" s="33" t="s">
        <v>249</v>
      </c>
      <c r="D316" s="33" t="s">
        <v>301</v>
      </c>
      <c r="E316" s="33" t="s">
        <v>102</v>
      </c>
      <c r="F316" s="35">
        <f t="shared" si="58"/>
        <v>0</v>
      </c>
      <c r="G316" s="35">
        <f t="shared" si="58"/>
        <v>0</v>
      </c>
      <c r="H316" s="35">
        <f t="shared" si="58"/>
        <v>0</v>
      </c>
    </row>
    <row r="317" spans="1:8" s="38" customFormat="1" ht="26.25" hidden="1" x14ac:dyDescent="0.25">
      <c r="A317" s="36" t="s">
        <v>121</v>
      </c>
      <c r="B317" s="33" t="s">
        <v>116</v>
      </c>
      <c r="C317" s="33" t="s">
        <v>249</v>
      </c>
      <c r="D317" s="33" t="s">
        <v>301</v>
      </c>
      <c r="E317" s="33" t="s">
        <v>122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39" hidden="1" x14ac:dyDescent="0.25">
      <c r="A318" s="36" t="s">
        <v>123</v>
      </c>
      <c r="B318" s="33" t="s">
        <v>116</v>
      </c>
      <c r="C318" s="33" t="s">
        <v>249</v>
      </c>
      <c r="D318" s="33" t="s">
        <v>301</v>
      </c>
      <c r="E318" s="33" t="s">
        <v>124</v>
      </c>
      <c r="F318" s="35"/>
      <c r="G318" s="35"/>
      <c r="H318" s="35"/>
    </row>
    <row r="319" spans="1:8" s="38" customFormat="1" ht="27.75" customHeight="1" x14ac:dyDescent="0.25">
      <c r="A319" s="36" t="s">
        <v>211</v>
      </c>
      <c r="B319" s="33" t="s">
        <v>116</v>
      </c>
      <c r="C319" s="33" t="s">
        <v>249</v>
      </c>
      <c r="D319" s="33" t="s">
        <v>212</v>
      </c>
      <c r="E319" s="33" t="s">
        <v>102</v>
      </c>
      <c r="F319" s="35">
        <f t="shared" ref="F319:H322" si="59">F320</f>
        <v>0</v>
      </c>
      <c r="G319" s="35">
        <f t="shared" si="59"/>
        <v>119.9</v>
      </c>
      <c r="H319" s="35">
        <f t="shared" si="59"/>
        <v>119.9</v>
      </c>
    </row>
    <row r="320" spans="1:8" s="38" customFormat="1" ht="26.25" x14ac:dyDescent="0.25">
      <c r="A320" s="36" t="s">
        <v>221</v>
      </c>
      <c r="B320" s="33" t="s">
        <v>116</v>
      </c>
      <c r="C320" s="33" t="s">
        <v>249</v>
      </c>
      <c r="D320" s="33" t="s">
        <v>222</v>
      </c>
      <c r="E320" s="33" t="s">
        <v>102</v>
      </c>
      <c r="F320" s="35">
        <f t="shared" si="59"/>
        <v>0</v>
      </c>
      <c r="G320" s="35">
        <f t="shared" si="59"/>
        <v>119.9</v>
      </c>
      <c r="H320" s="35">
        <f t="shared" si="59"/>
        <v>119.9</v>
      </c>
    </row>
    <row r="321" spans="1:8" s="38" customFormat="1" ht="15" x14ac:dyDescent="0.25">
      <c r="A321" s="36" t="s">
        <v>180</v>
      </c>
      <c r="B321" s="33" t="s">
        <v>116</v>
      </c>
      <c r="C321" s="33" t="s">
        <v>249</v>
      </c>
      <c r="D321" s="33" t="s">
        <v>223</v>
      </c>
      <c r="E321" s="33" t="s">
        <v>102</v>
      </c>
      <c r="F321" s="35">
        <f t="shared" si="59"/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121</v>
      </c>
      <c r="B322" s="33" t="s">
        <v>116</v>
      </c>
      <c r="C322" s="33" t="s">
        <v>249</v>
      </c>
      <c r="D322" s="33" t="s">
        <v>223</v>
      </c>
      <c r="E322" s="33" t="s">
        <v>122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33" customHeight="1" x14ac:dyDescent="0.25">
      <c r="A323" s="36" t="s">
        <v>123</v>
      </c>
      <c r="B323" s="33" t="s">
        <v>116</v>
      </c>
      <c r="C323" s="33" t="s">
        <v>249</v>
      </c>
      <c r="D323" s="33" t="s">
        <v>223</v>
      </c>
      <c r="E323" s="33" t="s">
        <v>124</v>
      </c>
      <c r="F323" s="35">
        <f>119.9-119.9</f>
        <v>0</v>
      </c>
      <c r="G323" s="35">
        <v>119.9</v>
      </c>
      <c r="H323" s="35">
        <v>119.9</v>
      </c>
    </row>
    <row r="324" spans="1:8" s="38" customFormat="1" ht="15" x14ac:dyDescent="0.25">
      <c r="A324" s="36" t="s">
        <v>302</v>
      </c>
      <c r="B324" s="33" t="s">
        <v>116</v>
      </c>
      <c r="C324" s="33" t="s">
        <v>303</v>
      </c>
      <c r="D324" s="33" t="s">
        <v>101</v>
      </c>
      <c r="E324" s="33" t="s">
        <v>102</v>
      </c>
      <c r="F324" s="35">
        <f>F331+F344+F325</f>
        <v>200</v>
      </c>
      <c r="G324" s="35">
        <f>G331+G344+G325</f>
        <v>200</v>
      </c>
      <c r="H324" s="35">
        <f>H331+H344+H325</f>
        <v>200</v>
      </c>
    </row>
    <row r="325" spans="1:8" s="38" customFormat="1" ht="39" hidden="1" x14ac:dyDescent="0.25">
      <c r="A325" s="36" t="s">
        <v>283</v>
      </c>
      <c r="B325" s="33" t="s">
        <v>116</v>
      </c>
      <c r="C325" s="33" t="s">
        <v>303</v>
      </c>
      <c r="D325" s="33" t="s">
        <v>284</v>
      </c>
      <c r="E325" s="33" t="s">
        <v>102</v>
      </c>
      <c r="F325" s="35">
        <f t="shared" ref="F325:H328" si="60">F326</f>
        <v>0</v>
      </c>
      <c r="G325" s="35">
        <f t="shared" si="60"/>
        <v>0</v>
      </c>
      <c r="H325" s="35">
        <f t="shared" si="60"/>
        <v>0</v>
      </c>
    </row>
    <row r="326" spans="1:8" s="38" customFormat="1" ht="51.75" hidden="1" x14ac:dyDescent="0.25">
      <c r="A326" s="36" t="s">
        <v>288</v>
      </c>
      <c r="B326" s="33" t="s">
        <v>116</v>
      </c>
      <c r="C326" s="33" t="s">
        <v>303</v>
      </c>
      <c r="D326" s="33" t="s">
        <v>289</v>
      </c>
      <c r="E326" s="33" t="s">
        <v>102</v>
      </c>
      <c r="F326" s="35">
        <f t="shared" si="60"/>
        <v>0</v>
      </c>
      <c r="G326" s="35">
        <f t="shared" si="60"/>
        <v>0</v>
      </c>
      <c r="H326" s="35">
        <f t="shared" si="60"/>
        <v>0</v>
      </c>
    </row>
    <row r="327" spans="1:8" s="38" customFormat="1" ht="15" hidden="1" x14ac:dyDescent="0.25">
      <c r="A327" s="36" t="s">
        <v>180</v>
      </c>
      <c r="B327" s="33" t="s">
        <v>116</v>
      </c>
      <c r="C327" s="33" t="s">
        <v>303</v>
      </c>
      <c r="D327" s="33" t="s">
        <v>290</v>
      </c>
      <c r="E327" s="33" t="s">
        <v>102</v>
      </c>
      <c r="F327" s="35">
        <f t="shared" si="60"/>
        <v>0</v>
      </c>
      <c r="G327" s="35">
        <f t="shared" si="60"/>
        <v>0</v>
      </c>
      <c r="H327" s="35">
        <f t="shared" si="60"/>
        <v>0</v>
      </c>
    </row>
    <row r="328" spans="1:8" s="38" customFormat="1" ht="26.25" hidden="1" x14ac:dyDescent="0.25">
      <c r="A328" s="36" t="s">
        <v>121</v>
      </c>
      <c r="B328" s="33" t="s">
        <v>116</v>
      </c>
      <c r="C328" s="33" t="s">
        <v>303</v>
      </c>
      <c r="D328" s="33" t="s">
        <v>290</v>
      </c>
      <c r="E328" s="33" t="s">
        <v>122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39" hidden="1" x14ac:dyDescent="0.25">
      <c r="A329" s="36" t="s">
        <v>123</v>
      </c>
      <c r="B329" s="33" t="s">
        <v>116</v>
      </c>
      <c r="C329" s="33" t="s">
        <v>303</v>
      </c>
      <c r="D329" s="33" t="s">
        <v>290</v>
      </c>
      <c r="E329" s="33" t="s">
        <v>124</v>
      </c>
      <c r="F329" s="35">
        <v>0</v>
      </c>
      <c r="G329" s="35">
        <v>0</v>
      </c>
      <c r="H329" s="35">
        <v>0</v>
      </c>
    </row>
    <row r="330" spans="1:8" s="38" customFormat="1" ht="15" hidden="1" x14ac:dyDescent="0.25">
      <c r="A330" s="36"/>
      <c r="B330" s="33"/>
      <c r="C330" s="33"/>
      <c r="D330" s="33"/>
      <c r="E330" s="33"/>
      <c r="F330" s="35"/>
      <c r="G330" s="35"/>
      <c r="H330" s="35"/>
    </row>
    <row r="331" spans="1:8" s="38" customFormat="1" ht="69" customHeight="1" x14ac:dyDescent="0.25">
      <c r="A331" s="36" t="s">
        <v>199</v>
      </c>
      <c r="B331" s="33" t="s">
        <v>116</v>
      </c>
      <c r="C331" s="33" t="s">
        <v>303</v>
      </c>
      <c r="D331" s="33" t="s">
        <v>200</v>
      </c>
      <c r="E331" s="33" t="s">
        <v>102</v>
      </c>
      <c r="F331" s="35">
        <f>F332+F340</f>
        <v>200</v>
      </c>
      <c r="G331" s="35">
        <f>G332+G340</f>
        <v>200</v>
      </c>
      <c r="H331" s="35">
        <f>H332+H340</f>
        <v>200</v>
      </c>
    </row>
    <row r="332" spans="1:8" s="38" customFormat="1" ht="26.25" hidden="1" x14ac:dyDescent="0.25">
      <c r="A332" s="36" t="s">
        <v>304</v>
      </c>
      <c r="B332" s="33" t="s">
        <v>116</v>
      </c>
      <c r="C332" s="33" t="s">
        <v>303</v>
      </c>
      <c r="D332" s="33" t="s">
        <v>305</v>
      </c>
      <c r="E332" s="33" t="s">
        <v>102</v>
      </c>
      <c r="F332" s="35">
        <f t="shared" ref="F332:H334" si="61">F333</f>
        <v>0</v>
      </c>
      <c r="G332" s="35">
        <f t="shared" si="61"/>
        <v>0</v>
      </c>
      <c r="H332" s="35">
        <f t="shared" si="61"/>
        <v>0</v>
      </c>
    </row>
    <row r="333" spans="1:8" s="38" customFormat="1" ht="24.75" hidden="1" customHeight="1" x14ac:dyDescent="0.25">
      <c r="A333" s="36" t="s">
        <v>180</v>
      </c>
      <c r="B333" s="33" t="s">
        <v>116</v>
      </c>
      <c r="C333" s="33" t="s">
        <v>303</v>
      </c>
      <c r="D333" s="33" t="s">
        <v>306</v>
      </c>
      <c r="E333" s="33" t="s">
        <v>102</v>
      </c>
      <c r="F333" s="35">
        <f t="shared" si="61"/>
        <v>0</v>
      </c>
      <c r="G333" s="35">
        <f t="shared" si="61"/>
        <v>0</v>
      </c>
      <c r="H333" s="35">
        <f t="shared" si="61"/>
        <v>0</v>
      </c>
    </row>
    <row r="334" spans="1:8" s="38" customFormat="1" ht="30.75" hidden="1" customHeight="1" x14ac:dyDescent="0.25">
      <c r="A334" s="36" t="s">
        <v>121</v>
      </c>
      <c r="B334" s="33" t="s">
        <v>116</v>
      </c>
      <c r="C334" s="33" t="s">
        <v>303</v>
      </c>
      <c r="D334" s="33" t="s">
        <v>306</v>
      </c>
      <c r="E334" s="33" t="s">
        <v>122</v>
      </c>
      <c r="F334" s="35">
        <f t="shared" si="61"/>
        <v>0</v>
      </c>
      <c r="G334" s="35">
        <f t="shared" si="61"/>
        <v>0</v>
      </c>
      <c r="H334" s="35">
        <f t="shared" si="61"/>
        <v>0</v>
      </c>
    </row>
    <row r="335" spans="1:8" s="38" customFormat="1" ht="30" hidden="1" customHeight="1" x14ac:dyDescent="0.25">
      <c r="A335" s="36" t="s">
        <v>123</v>
      </c>
      <c r="B335" s="33" t="s">
        <v>116</v>
      </c>
      <c r="C335" s="33" t="s">
        <v>303</v>
      </c>
      <c r="D335" s="33" t="s">
        <v>306</v>
      </c>
      <c r="E335" s="33" t="s">
        <v>124</v>
      </c>
      <c r="F335" s="35">
        <f>200-177.9-22.1</f>
        <v>0</v>
      </c>
      <c r="G335" s="35">
        <f>200-177.9-22.1</f>
        <v>0</v>
      </c>
      <c r="H335" s="35">
        <f>200-177.9-22.1</f>
        <v>0</v>
      </c>
    </row>
    <row r="336" spans="1:8" s="38" customFormat="1" ht="41.25" hidden="1" customHeight="1" x14ac:dyDescent="0.25">
      <c r="A336" s="36" t="s">
        <v>307</v>
      </c>
      <c r="B336" s="33" t="s">
        <v>116</v>
      </c>
      <c r="C336" s="33" t="s">
        <v>303</v>
      </c>
      <c r="D336" s="33" t="s">
        <v>308</v>
      </c>
      <c r="E336" s="33" t="s">
        <v>102</v>
      </c>
      <c r="F336" s="35">
        <f t="shared" ref="F336:H338" si="62">F337</f>
        <v>0</v>
      </c>
      <c r="G336" s="35">
        <f t="shared" si="62"/>
        <v>0</v>
      </c>
      <c r="H336" s="35">
        <f t="shared" si="62"/>
        <v>0</v>
      </c>
    </row>
    <row r="337" spans="1:8" s="38" customFormat="1" ht="30" hidden="1" customHeight="1" x14ac:dyDescent="0.25">
      <c r="A337" s="36" t="s">
        <v>180</v>
      </c>
      <c r="B337" s="33" t="s">
        <v>116</v>
      </c>
      <c r="C337" s="33" t="s">
        <v>303</v>
      </c>
      <c r="D337" s="33" t="s">
        <v>309</v>
      </c>
      <c r="E337" s="33" t="s">
        <v>102</v>
      </c>
      <c r="F337" s="35">
        <f t="shared" si="62"/>
        <v>0</v>
      </c>
      <c r="G337" s="35">
        <f t="shared" si="62"/>
        <v>0</v>
      </c>
      <c r="H337" s="35">
        <f t="shared" si="62"/>
        <v>0</v>
      </c>
    </row>
    <row r="338" spans="1:8" s="38" customFormat="1" ht="30" hidden="1" customHeight="1" x14ac:dyDescent="0.25">
      <c r="A338" s="36" t="s">
        <v>121</v>
      </c>
      <c r="B338" s="33" t="s">
        <v>116</v>
      </c>
      <c r="C338" s="33" t="s">
        <v>303</v>
      </c>
      <c r="D338" s="33" t="s">
        <v>309</v>
      </c>
      <c r="E338" s="33" t="s">
        <v>122</v>
      </c>
      <c r="F338" s="35">
        <f t="shared" si="62"/>
        <v>0</v>
      </c>
      <c r="G338" s="35">
        <f t="shared" si="62"/>
        <v>0</v>
      </c>
      <c r="H338" s="35">
        <f t="shared" si="62"/>
        <v>0</v>
      </c>
    </row>
    <row r="339" spans="1:8" s="38" customFormat="1" ht="35.25" hidden="1" customHeight="1" x14ac:dyDescent="0.25">
      <c r="A339" s="36" t="s">
        <v>123</v>
      </c>
      <c r="B339" s="33" t="s">
        <v>116</v>
      </c>
      <c r="C339" s="33" t="s">
        <v>303</v>
      </c>
      <c r="D339" s="33" t="s">
        <v>309</v>
      </c>
      <c r="E339" s="33" t="s">
        <v>124</v>
      </c>
      <c r="F339" s="35"/>
      <c r="G339" s="35"/>
      <c r="H339" s="35"/>
    </row>
    <row r="340" spans="1:8" s="38" customFormat="1" ht="58.5" customHeight="1" x14ac:dyDescent="0.25">
      <c r="A340" s="36" t="s">
        <v>310</v>
      </c>
      <c r="B340" s="33" t="s">
        <v>116</v>
      </c>
      <c r="C340" s="33" t="s">
        <v>303</v>
      </c>
      <c r="D340" s="33" t="s">
        <v>311</v>
      </c>
      <c r="E340" s="33" t="s">
        <v>102</v>
      </c>
      <c r="F340" s="35">
        <f t="shared" ref="F340:H342" si="63">F341</f>
        <v>200</v>
      </c>
      <c r="G340" s="35">
        <f t="shared" si="63"/>
        <v>200</v>
      </c>
      <c r="H340" s="35">
        <f t="shared" si="63"/>
        <v>200</v>
      </c>
    </row>
    <row r="341" spans="1:8" s="38" customFormat="1" ht="18.75" customHeight="1" x14ac:dyDescent="0.25">
      <c r="A341" s="36" t="s">
        <v>180</v>
      </c>
      <c r="B341" s="33" t="s">
        <v>116</v>
      </c>
      <c r="C341" s="33" t="s">
        <v>303</v>
      </c>
      <c r="D341" s="33" t="s">
        <v>312</v>
      </c>
      <c r="E341" s="33" t="s">
        <v>102</v>
      </c>
      <c r="F341" s="35">
        <f t="shared" si="63"/>
        <v>200</v>
      </c>
      <c r="G341" s="35">
        <f t="shared" si="63"/>
        <v>200</v>
      </c>
      <c r="H341" s="35">
        <f t="shared" si="63"/>
        <v>200</v>
      </c>
    </row>
    <row r="342" spans="1:8" s="38" customFormat="1" ht="30" customHeight="1" x14ac:dyDescent="0.25">
      <c r="A342" s="36" t="s">
        <v>121</v>
      </c>
      <c r="B342" s="33" t="s">
        <v>116</v>
      </c>
      <c r="C342" s="33" t="s">
        <v>303</v>
      </c>
      <c r="D342" s="33" t="s">
        <v>312</v>
      </c>
      <c r="E342" s="33" t="s">
        <v>122</v>
      </c>
      <c r="F342" s="35">
        <f t="shared" si="63"/>
        <v>200</v>
      </c>
      <c r="G342" s="35">
        <f t="shared" si="63"/>
        <v>200</v>
      </c>
      <c r="H342" s="35">
        <f t="shared" si="63"/>
        <v>200</v>
      </c>
    </row>
    <row r="343" spans="1:8" s="38" customFormat="1" ht="30" customHeight="1" x14ac:dyDescent="0.25">
      <c r="A343" s="36" t="s">
        <v>123</v>
      </c>
      <c r="B343" s="33" t="s">
        <v>116</v>
      </c>
      <c r="C343" s="33" t="s">
        <v>303</v>
      </c>
      <c r="D343" s="33" t="s">
        <v>312</v>
      </c>
      <c r="E343" s="33" t="s">
        <v>124</v>
      </c>
      <c r="F343" s="35">
        <v>200</v>
      </c>
      <c r="G343" s="35">
        <v>200</v>
      </c>
      <c r="H343" s="35">
        <v>200</v>
      </c>
    </row>
    <row r="344" spans="1:8" s="38" customFormat="1" ht="31.5" hidden="1" customHeight="1" x14ac:dyDescent="0.25">
      <c r="A344" s="36" t="s">
        <v>313</v>
      </c>
      <c r="B344" s="33" t="s">
        <v>116</v>
      </c>
      <c r="C344" s="33" t="s">
        <v>303</v>
      </c>
      <c r="D344" s="33" t="s">
        <v>314</v>
      </c>
      <c r="E344" s="33" t="s">
        <v>102</v>
      </c>
      <c r="F344" s="35">
        <f t="shared" ref="F344:H347" si="64">F345</f>
        <v>0</v>
      </c>
      <c r="G344" s="35">
        <f t="shared" si="64"/>
        <v>0</v>
      </c>
      <c r="H344" s="35">
        <f t="shared" si="64"/>
        <v>0</v>
      </c>
    </row>
    <row r="345" spans="1:8" s="38" customFormat="1" ht="40.5" hidden="1" customHeight="1" x14ac:dyDescent="0.25">
      <c r="A345" s="36" t="s">
        <v>315</v>
      </c>
      <c r="B345" s="33" t="s">
        <v>116</v>
      </c>
      <c r="C345" s="33" t="s">
        <v>303</v>
      </c>
      <c r="D345" s="33" t="s">
        <v>316</v>
      </c>
      <c r="E345" s="33" t="s">
        <v>102</v>
      </c>
      <c r="F345" s="35">
        <f t="shared" si="64"/>
        <v>0</v>
      </c>
      <c r="G345" s="35">
        <f t="shared" si="64"/>
        <v>0</v>
      </c>
      <c r="H345" s="35">
        <f t="shared" si="64"/>
        <v>0</v>
      </c>
    </row>
    <row r="346" spans="1:8" s="38" customFormat="1" ht="30.75" hidden="1" customHeight="1" x14ac:dyDescent="0.25">
      <c r="A346" s="36" t="s">
        <v>317</v>
      </c>
      <c r="B346" s="33" t="s">
        <v>116</v>
      </c>
      <c r="C346" s="33" t="s">
        <v>303</v>
      </c>
      <c r="D346" s="33" t="s">
        <v>318</v>
      </c>
      <c r="E346" s="33" t="s">
        <v>102</v>
      </c>
      <c r="F346" s="35">
        <f t="shared" si="64"/>
        <v>0</v>
      </c>
      <c r="G346" s="35">
        <f t="shared" si="64"/>
        <v>0</v>
      </c>
      <c r="H346" s="35">
        <f t="shared" si="64"/>
        <v>0</v>
      </c>
    </row>
    <row r="347" spans="1:8" s="38" customFormat="1" ht="18" hidden="1" customHeight="1" x14ac:dyDescent="0.25">
      <c r="A347" s="36" t="s">
        <v>125</v>
      </c>
      <c r="B347" s="33" t="s">
        <v>116</v>
      </c>
      <c r="C347" s="33" t="s">
        <v>303</v>
      </c>
      <c r="D347" s="33" t="s">
        <v>318</v>
      </c>
      <c r="E347" s="33" t="s">
        <v>126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24.75" hidden="1" customHeight="1" x14ac:dyDescent="0.25">
      <c r="A348" s="36" t="s">
        <v>319</v>
      </c>
      <c r="B348" s="33" t="s">
        <v>116</v>
      </c>
      <c r="C348" s="33" t="s">
        <v>303</v>
      </c>
      <c r="D348" s="33" t="s">
        <v>318</v>
      </c>
      <c r="E348" s="33" t="s">
        <v>320</v>
      </c>
      <c r="F348" s="35">
        <v>0</v>
      </c>
      <c r="G348" s="35">
        <v>0</v>
      </c>
      <c r="H348" s="35">
        <v>0</v>
      </c>
    </row>
    <row r="349" spans="1:8" s="38" customFormat="1" ht="28.5" hidden="1" customHeight="1" x14ac:dyDescent="0.25">
      <c r="A349" s="36" t="s">
        <v>321</v>
      </c>
      <c r="B349" s="33" t="s">
        <v>116</v>
      </c>
      <c r="C349" s="33" t="s">
        <v>303</v>
      </c>
      <c r="D349" s="33" t="s">
        <v>322</v>
      </c>
      <c r="E349" s="33" t="s">
        <v>102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28.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322</v>
      </c>
      <c r="E350" s="33" t="s">
        <v>320</v>
      </c>
      <c r="F350" s="35"/>
      <c r="G350" s="35"/>
      <c r="H350" s="35"/>
    </row>
    <row r="351" spans="1:8" s="38" customFormat="1" ht="28.5" hidden="1" customHeight="1" x14ac:dyDescent="0.25">
      <c r="A351" s="36" t="s">
        <v>323</v>
      </c>
      <c r="B351" s="33" t="s">
        <v>116</v>
      </c>
      <c r="C351" s="33" t="s">
        <v>303</v>
      </c>
      <c r="D351" s="33" t="s">
        <v>324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324</v>
      </c>
      <c r="E352" s="33" t="s">
        <v>320</v>
      </c>
      <c r="F352" s="35"/>
      <c r="G352" s="35"/>
      <c r="H352" s="35"/>
    </row>
    <row r="353" spans="1:8" s="38" customFormat="1" ht="14.25" x14ac:dyDescent="0.2">
      <c r="A353" s="52" t="s">
        <v>325</v>
      </c>
      <c r="B353" s="31" t="s">
        <v>146</v>
      </c>
      <c r="C353" s="31" t="s">
        <v>100</v>
      </c>
      <c r="D353" s="31" t="s">
        <v>101</v>
      </c>
      <c r="E353" s="31" t="s">
        <v>102</v>
      </c>
      <c r="F353" s="32">
        <f>F354+F381+F461</f>
        <v>8754.1</v>
      </c>
      <c r="G353" s="32">
        <f>G354+G381+G461</f>
        <v>9841.9</v>
      </c>
      <c r="H353" s="32">
        <f>H354+H381+H461</f>
        <v>10368.9</v>
      </c>
    </row>
    <row r="354" spans="1:8" s="38" customFormat="1" ht="15" x14ac:dyDescent="0.25">
      <c r="A354" s="36" t="s">
        <v>326</v>
      </c>
      <c r="B354" s="33" t="s">
        <v>146</v>
      </c>
      <c r="C354" s="33" t="s">
        <v>99</v>
      </c>
      <c r="D354" s="33" t="s">
        <v>101</v>
      </c>
      <c r="E354" s="33" t="s">
        <v>102</v>
      </c>
      <c r="F354" s="35">
        <f>F355+F376</f>
        <v>390.8</v>
      </c>
      <c r="G354" s="35">
        <f>G355+G376</f>
        <v>438.9</v>
      </c>
      <c r="H354" s="35">
        <f>H355+H376</f>
        <v>438.9</v>
      </c>
    </row>
    <row r="355" spans="1:8" s="38" customFormat="1" ht="64.5" x14ac:dyDescent="0.25">
      <c r="A355" s="36" t="s">
        <v>199</v>
      </c>
      <c r="B355" s="33" t="s">
        <v>146</v>
      </c>
      <c r="C355" s="33" t="s">
        <v>99</v>
      </c>
      <c r="D355" s="33" t="s">
        <v>200</v>
      </c>
      <c r="E355" s="33" t="s">
        <v>102</v>
      </c>
      <c r="F355" s="35">
        <f>F356+F360+F372</f>
        <v>100</v>
      </c>
      <c r="G355" s="35">
        <f>G356+G360+G372</f>
        <v>272.3</v>
      </c>
      <c r="H355" s="35">
        <f>H356+H360+H372</f>
        <v>272.3</v>
      </c>
    </row>
    <row r="356" spans="1:8" s="38" customFormat="1" ht="64.5" x14ac:dyDescent="0.25">
      <c r="A356" s="36" t="s">
        <v>327</v>
      </c>
      <c r="B356" s="33" t="s">
        <v>146</v>
      </c>
      <c r="C356" s="33" t="s">
        <v>99</v>
      </c>
      <c r="D356" s="33" t="s">
        <v>328</v>
      </c>
      <c r="E356" s="33" t="s">
        <v>102</v>
      </c>
      <c r="F356" s="35">
        <f t="shared" ref="F356:H358" si="65">F357</f>
        <v>100</v>
      </c>
      <c r="G356" s="35">
        <f t="shared" si="65"/>
        <v>272.3</v>
      </c>
      <c r="H356" s="35">
        <f t="shared" si="65"/>
        <v>272.3</v>
      </c>
    </row>
    <row r="357" spans="1:8" s="38" customFormat="1" ht="15" x14ac:dyDescent="0.25">
      <c r="A357" s="36" t="s">
        <v>180</v>
      </c>
      <c r="B357" s="33" t="s">
        <v>146</v>
      </c>
      <c r="C357" s="33" t="s">
        <v>99</v>
      </c>
      <c r="D357" s="33" t="s">
        <v>329</v>
      </c>
      <c r="E357" s="33" t="s">
        <v>102</v>
      </c>
      <c r="F357" s="35">
        <f t="shared" si="65"/>
        <v>100</v>
      </c>
      <c r="G357" s="35">
        <f t="shared" si="65"/>
        <v>272.3</v>
      </c>
      <c r="H357" s="35">
        <f t="shared" si="65"/>
        <v>272.3</v>
      </c>
    </row>
    <row r="358" spans="1:8" s="38" customFormat="1" ht="26.25" x14ac:dyDescent="0.25">
      <c r="A358" s="36" t="s">
        <v>121</v>
      </c>
      <c r="B358" s="33" t="s">
        <v>146</v>
      </c>
      <c r="C358" s="33" t="s">
        <v>99</v>
      </c>
      <c r="D358" s="33" t="s">
        <v>329</v>
      </c>
      <c r="E358" s="33" t="s">
        <v>122</v>
      </c>
      <c r="F358" s="35">
        <f t="shared" si="65"/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27.75" customHeight="1" x14ac:dyDescent="0.25">
      <c r="A359" s="36" t="s">
        <v>123</v>
      </c>
      <c r="B359" s="33" t="s">
        <v>146</v>
      </c>
      <c r="C359" s="33" t="s">
        <v>99</v>
      </c>
      <c r="D359" s="33" t="s">
        <v>329</v>
      </c>
      <c r="E359" s="33" t="s">
        <v>124</v>
      </c>
      <c r="F359" s="35">
        <f>272.3-218.9+46.6</f>
        <v>100</v>
      </c>
      <c r="G359" s="35">
        <v>272.3</v>
      </c>
      <c r="H359" s="35">
        <v>272.3</v>
      </c>
    </row>
    <row r="360" spans="1:8" s="38" customFormat="1" ht="51.75" hidden="1" x14ac:dyDescent="0.25">
      <c r="A360" s="36" t="s">
        <v>330</v>
      </c>
      <c r="B360" s="33" t="s">
        <v>146</v>
      </c>
      <c r="C360" s="33" t="s">
        <v>99</v>
      </c>
      <c r="D360" s="33" t="s">
        <v>331</v>
      </c>
      <c r="E360" s="33" t="s">
        <v>102</v>
      </c>
      <c r="F360" s="35">
        <f>F361</f>
        <v>0</v>
      </c>
      <c r="G360" s="35">
        <f>G361</f>
        <v>0</v>
      </c>
      <c r="H360" s="35">
        <f>H361</f>
        <v>0</v>
      </c>
    </row>
    <row r="361" spans="1:8" s="38" customFormat="1" ht="15" hidden="1" x14ac:dyDescent="0.25">
      <c r="A361" s="36" t="s">
        <v>180</v>
      </c>
      <c r="B361" s="33" t="s">
        <v>146</v>
      </c>
      <c r="C361" s="33" t="s">
        <v>99</v>
      </c>
      <c r="D361" s="33" t="s">
        <v>332</v>
      </c>
      <c r="E361" s="33" t="s">
        <v>102</v>
      </c>
      <c r="F361" s="35">
        <f>F362+F364</f>
        <v>0</v>
      </c>
      <c r="G361" s="35">
        <f>G362+G364</f>
        <v>0</v>
      </c>
      <c r="H361" s="35">
        <f>H362+H364</f>
        <v>0</v>
      </c>
    </row>
    <row r="362" spans="1:8" s="38" customFormat="1" ht="26.25" hidden="1" x14ac:dyDescent="0.25">
      <c r="A362" s="36" t="s">
        <v>121</v>
      </c>
      <c r="B362" s="33" t="s">
        <v>146</v>
      </c>
      <c r="C362" s="33" t="s">
        <v>99</v>
      </c>
      <c r="D362" s="33" t="s">
        <v>332</v>
      </c>
      <c r="E362" s="33" t="s">
        <v>122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39" hidden="1" x14ac:dyDescent="0.25">
      <c r="A363" s="36" t="s">
        <v>123</v>
      </c>
      <c r="B363" s="33" t="s">
        <v>146</v>
      </c>
      <c r="C363" s="33" t="s">
        <v>99</v>
      </c>
      <c r="D363" s="33" t="s">
        <v>332</v>
      </c>
      <c r="E363" s="33" t="s">
        <v>124</v>
      </c>
      <c r="F363" s="35">
        <f>15.3+29.5-44.8</f>
        <v>0</v>
      </c>
      <c r="G363" s="35">
        <f>15.3+29.5-44.8</f>
        <v>0</v>
      </c>
      <c r="H363" s="35">
        <f>15.3+29.5-44.8</f>
        <v>0</v>
      </c>
    </row>
    <row r="364" spans="1:8" s="38" customFormat="1" ht="39" hidden="1" x14ac:dyDescent="0.25">
      <c r="A364" s="36" t="s">
        <v>227</v>
      </c>
      <c r="B364" s="33" t="s">
        <v>146</v>
      </c>
      <c r="C364" s="33" t="s">
        <v>99</v>
      </c>
      <c r="D364" s="33" t="s">
        <v>332</v>
      </c>
      <c r="E364" s="33" t="s">
        <v>228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15" hidden="1" x14ac:dyDescent="0.25">
      <c r="A365" s="36" t="s">
        <v>229</v>
      </c>
      <c r="B365" s="33" t="s">
        <v>146</v>
      </c>
      <c r="C365" s="33" t="s">
        <v>99</v>
      </c>
      <c r="D365" s="33" t="s">
        <v>332</v>
      </c>
      <c r="E365" s="33" t="s">
        <v>230</v>
      </c>
      <c r="F365" s="35">
        <v>0</v>
      </c>
      <c r="G365" s="35">
        <v>0</v>
      </c>
      <c r="H365" s="35">
        <v>0</v>
      </c>
    </row>
    <row r="366" spans="1:8" s="38" customFormat="1" ht="15" hidden="1" x14ac:dyDescent="0.25">
      <c r="A366" s="36" t="s">
        <v>125</v>
      </c>
      <c r="B366" s="33" t="s">
        <v>146</v>
      </c>
      <c r="C366" s="33" t="s">
        <v>99</v>
      </c>
      <c r="D366" s="33" t="s">
        <v>200</v>
      </c>
      <c r="E366" s="33" t="s">
        <v>126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6.5" hidden="1" customHeight="1" x14ac:dyDescent="0.25">
      <c r="A367" s="36" t="s">
        <v>127</v>
      </c>
      <c r="B367" s="33" t="s">
        <v>146</v>
      </c>
      <c r="C367" s="33" t="s">
        <v>99</v>
      </c>
      <c r="D367" s="33" t="s">
        <v>200</v>
      </c>
      <c r="E367" s="33" t="s">
        <v>128</v>
      </c>
      <c r="F367" s="35">
        <v>0</v>
      </c>
      <c r="G367" s="35">
        <v>0</v>
      </c>
      <c r="H367" s="35">
        <v>0</v>
      </c>
    </row>
    <row r="368" spans="1:8" s="38" customFormat="1" ht="27" hidden="1" customHeight="1" x14ac:dyDescent="0.25">
      <c r="A368" s="36" t="s">
        <v>333</v>
      </c>
      <c r="B368" s="33" t="s">
        <v>146</v>
      </c>
      <c r="C368" s="33" t="s">
        <v>99</v>
      </c>
      <c r="D368" s="33" t="s">
        <v>334</v>
      </c>
      <c r="E368" s="33" t="s">
        <v>102</v>
      </c>
      <c r="F368" s="35">
        <f t="shared" ref="F368:H370" si="66">F369</f>
        <v>0</v>
      </c>
      <c r="G368" s="35">
        <f t="shared" si="66"/>
        <v>0</v>
      </c>
      <c r="H368" s="35">
        <f t="shared" si="66"/>
        <v>0</v>
      </c>
    </row>
    <row r="369" spans="1:8" s="38" customFormat="1" ht="16.5" hidden="1" customHeight="1" x14ac:dyDescent="0.25">
      <c r="A369" s="36" t="s">
        <v>180</v>
      </c>
      <c r="B369" s="33" t="s">
        <v>146</v>
      </c>
      <c r="C369" s="33" t="s">
        <v>99</v>
      </c>
      <c r="D369" s="33" t="s">
        <v>335</v>
      </c>
      <c r="E369" s="33" t="s">
        <v>102</v>
      </c>
      <c r="F369" s="35">
        <f t="shared" si="66"/>
        <v>0</v>
      </c>
      <c r="G369" s="35">
        <f t="shared" si="66"/>
        <v>0</v>
      </c>
      <c r="H369" s="35">
        <f t="shared" si="66"/>
        <v>0</v>
      </c>
    </row>
    <row r="370" spans="1:8" s="38" customFormat="1" ht="27" hidden="1" customHeight="1" x14ac:dyDescent="0.25">
      <c r="A370" s="36" t="s">
        <v>121</v>
      </c>
      <c r="B370" s="33" t="s">
        <v>146</v>
      </c>
      <c r="C370" s="33" t="s">
        <v>99</v>
      </c>
      <c r="D370" s="33" t="s">
        <v>335</v>
      </c>
      <c r="E370" s="33" t="s">
        <v>122</v>
      </c>
      <c r="F370" s="35">
        <f t="shared" si="66"/>
        <v>0</v>
      </c>
      <c r="G370" s="35">
        <f t="shared" si="66"/>
        <v>0</v>
      </c>
      <c r="H370" s="35">
        <f t="shared" si="66"/>
        <v>0</v>
      </c>
    </row>
    <row r="371" spans="1:8" s="38" customFormat="1" ht="27" hidden="1" customHeight="1" x14ac:dyDescent="0.25">
      <c r="A371" s="36" t="s">
        <v>123</v>
      </c>
      <c r="B371" s="33" t="s">
        <v>146</v>
      </c>
      <c r="C371" s="33" t="s">
        <v>99</v>
      </c>
      <c r="D371" s="33" t="s">
        <v>335</v>
      </c>
      <c r="E371" s="33" t="s">
        <v>124</v>
      </c>
      <c r="F371" s="35"/>
      <c r="G371" s="35"/>
      <c r="H371" s="35"/>
    </row>
    <row r="372" spans="1:8" s="38" customFormat="1" ht="41.25" hidden="1" customHeight="1" x14ac:dyDescent="0.25">
      <c r="A372" s="36" t="s">
        <v>336</v>
      </c>
      <c r="B372" s="33" t="s">
        <v>146</v>
      </c>
      <c r="C372" s="33" t="s">
        <v>99</v>
      </c>
      <c r="D372" s="33" t="s">
        <v>337</v>
      </c>
      <c r="E372" s="33" t="s">
        <v>102</v>
      </c>
      <c r="F372" s="35">
        <f t="shared" ref="F372:H374" si="67">F373</f>
        <v>0</v>
      </c>
      <c r="G372" s="35">
        <f t="shared" si="67"/>
        <v>0</v>
      </c>
      <c r="H372" s="35">
        <f t="shared" si="67"/>
        <v>0</v>
      </c>
    </row>
    <row r="373" spans="1:8" s="38" customFormat="1" ht="18.75" hidden="1" customHeight="1" x14ac:dyDescent="0.25">
      <c r="A373" s="36" t="s">
        <v>180</v>
      </c>
      <c r="B373" s="33" t="s">
        <v>146</v>
      </c>
      <c r="C373" s="33" t="s">
        <v>99</v>
      </c>
      <c r="D373" s="33" t="s">
        <v>338</v>
      </c>
      <c r="E373" s="33" t="s">
        <v>102</v>
      </c>
      <c r="F373" s="35">
        <f t="shared" si="67"/>
        <v>0</v>
      </c>
      <c r="G373" s="35">
        <f t="shared" si="67"/>
        <v>0</v>
      </c>
      <c r="H373" s="35">
        <f t="shared" si="67"/>
        <v>0</v>
      </c>
    </row>
    <row r="374" spans="1:8" s="38" customFormat="1" ht="27" hidden="1" customHeight="1" x14ac:dyDescent="0.25">
      <c r="A374" s="36" t="s">
        <v>121</v>
      </c>
      <c r="B374" s="33" t="s">
        <v>146</v>
      </c>
      <c r="C374" s="33" t="s">
        <v>99</v>
      </c>
      <c r="D374" s="33" t="s">
        <v>338</v>
      </c>
      <c r="E374" s="33" t="s">
        <v>122</v>
      </c>
      <c r="F374" s="35">
        <f t="shared" si="67"/>
        <v>0</v>
      </c>
      <c r="G374" s="35">
        <f t="shared" si="67"/>
        <v>0</v>
      </c>
      <c r="H374" s="35">
        <f t="shared" si="67"/>
        <v>0</v>
      </c>
    </row>
    <row r="375" spans="1:8" s="38" customFormat="1" ht="27" hidden="1" customHeight="1" x14ac:dyDescent="0.25">
      <c r="A375" s="36" t="s">
        <v>123</v>
      </c>
      <c r="B375" s="33" t="s">
        <v>146</v>
      </c>
      <c r="C375" s="33" t="s">
        <v>99</v>
      </c>
      <c r="D375" s="33" t="s">
        <v>338</v>
      </c>
      <c r="E375" s="33" t="s">
        <v>124</v>
      </c>
      <c r="F375" s="35">
        <v>0</v>
      </c>
      <c r="G375" s="35">
        <v>0</v>
      </c>
      <c r="H375" s="35">
        <v>0</v>
      </c>
    </row>
    <row r="376" spans="1:8" s="38" customFormat="1" ht="27.75" customHeight="1" x14ac:dyDescent="0.25">
      <c r="A376" s="36" t="s">
        <v>211</v>
      </c>
      <c r="B376" s="33" t="s">
        <v>146</v>
      </c>
      <c r="C376" s="33" t="s">
        <v>99</v>
      </c>
      <c r="D376" s="33" t="s">
        <v>212</v>
      </c>
      <c r="E376" s="33" t="s">
        <v>102</v>
      </c>
      <c r="F376" s="35">
        <f t="shared" ref="F376:H379" si="68">F377</f>
        <v>290.8</v>
      </c>
      <c r="G376" s="35">
        <f t="shared" si="68"/>
        <v>166.6</v>
      </c>
      <c r="H376" s="35">
        <f t="shared" si="68"/>
        <v>166.6</v>
      </c>
    </row>
    <row r="377" spans="1:8" s="38" customFormat="1" ht="28.5" customHeight="1" x14ac:dyDescent="0.25">
      <c r="A377" s="36" t="s">
        <v>221</v>
      </c>
      <c r="B377" s="33" t="s">
        <v>146</v>
      </c>
      <c r="C377" s="33" t="s">
        <v>99</v>
      </c>
      <c r="D377" s="33" t="s">
        <v>222</v>
      </c>
      <c r="E377" s="33" t="s">
        <v>102</v>
      </c>
      <c r="F377" s="35">
        <f t="shared" si="68"/>
        <v>290.8</v>
      </c>
      <c r="G377" s="35">
        <f t="shared" si="68"/>
        <v>166.6</v>
      </c>
      <c r="H377" s="35">
        <f t="shared" si="68"/>
        <v>166.6</v>
      </c>
    </row>
    <row r="378" spans="1:8" s="38" customFormat="1" ht="16.5" customHeight="1" x14ac:dyDescent="0.25">
      <c r="A378" s="36" t="s">
        <v>180</v>
      </c>
      <c r="B378" s="33" t="s">
        <v>146</v>
      </c>
      <c r="C378" s="33" t="s">
        <v>99</v>
      </c>
      <c r="D378" s="33" t="s">
        <v>223</v>
      </c>
      <c r="E378" s="33" t="s">
        <v>102</v>
      </c>
      <c r="F378" s="35">
        <f t="shared" si="68"/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9.25" customHeight="1" x14ac:dyDescent="0.25">
      <c r="A379" s="36" t="s">
        <v>121</v>
      </c>
      <c r="B379" s="33" t="s">
        <v>146</v>
      </c>
      <c r="C379" s="33" t="s">
        <v>99</v>
      </c>
      <c r="D379" s="33" t="s">
        <v>223</v>
      </c>
      <c r="E379" s="33" t="s">
        <v>122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27.75" customHeight="1" x14ac:dyDescent="0.25">
      <c r="A380" s="36" t="s">
        <v>123</v>
      </c>
      <c r="B380" s="33" t="s">
        <v>146</v>
      </c>
      <c r="C380" s="33" t="s">
        <v>99</v>
      </c>
      <c r="D380" s="33" t="s">
        <v>223</v>
      </c>
      <c r="E380" s="33" t="s">
        <v>124</v>
      </c>
      <c r="F380" s="35">
        <f>166.6+124.2</f>
        <v>290.8</v>
      </c>
      <c r="G380" s="35">
        <v>166.6</v>
      </c>
      <c r="H380" s="35">
        <v>166.6</v>
      </c>
    </row>
    <row r="381" spans="1:8" ht="15" x14ac:dyDescent="0.25">
      <c r="A381" s="36" t="s">
        <v>339</v>
      </c>
      <c r="B381" s="33" t="s">
        <v>146</v>
      </c>
      <c r="C381" s="33" t="s">
        <v>104</v>
      </c>
      <c r="D381" s="33" t="s">
        <v>101</v>
      </c>
      <c r="E381" s="33" t="s">
        <v>102</v>
      </c>
      <c r="F381" s="35">
        <f>F386+F423+F447+F455</f>
        <v>5788.5</v>
      </c>
      <c r="G381" s="35">
        <f t="shared" ref="G381:H381" si="69">G386+G423+G447+G455</f>
        <v>7033</v>
      </c>
      <c r="H381" s="35">
        <f t="shared" si="69"/>
        <v>7560</v>
      </c>
    </row>
    <row r="382" spans="1:8" ht="26.25" hidden="1" x14ac:dyDescent="0.25">
      <c r="A382" s="36" t="s">
        <v>340</v>
      </c>
      <c r="B382" s="33" t="s">
        <v>146</v>
      </c>
      <c r="C382" s="33" t="s">
        <v>104</v>
      </c>
      <c r="D382" s="33" t="s">
        <v>341</v>
      </c>
      <c r="E382" s="33" t="s">
        <v>102</v>
      </c>
      <c r="F382" s="35">
        <f t="shared" ref="F382:H384" si="70">F383</f>
        <v>0</v>
      </c>
      <c r="G382" s="35">
        <f t="shared" si="70"/>
        <v>0</v>
      </c>
      <c r="H382" s="35">
        <f t="shared" si="70"/>
        <v>0</v>
      </c>
    </row>
    <row r="383" spans="1:8" ht="26.25" hidden="1" x14ac:dyDescent="0.25">
      <c r="A383" s="36" t="s">
        <v>342</v>
      </c>
      <c r="B383" s="33" t="s">
        <v>146</v>
      </c>
      <c r="C383" s="33" t="s">
        <v>104</v>
      </c>
      <c r="D383" s="33" t="s">
        <v>343</v>
      </c>
      <c r="E383" s="33" t="s">
        <v>102</v>
      </c>
      <c r="F383" s="35">
        <f t="shared" si="70"/>
        <v>0</v>
      </c>
      <c r="G383" s="35">
        <f t="shared" si="70"/>
        <v>0</v>
      </c>
      <c r="H383" s="35">
        <f t="shared" si="70"/>
        <v>0</v>
      </c>
    </row>
    <row r="384" spans="1:8" ht="39" hidden="1" x14ac:dyDescent="0.25">
      <c r="A384" s="36" t="s">
        <v>319</v>
      </c>
      <c r="B384" s="33" t="s">
        <v>146</v>
      </c>
      <c r="C384" s="33" t="s">
        <v>104</v>
      </c>
      <c r="D384" s="33" t="s">
        <v>343</v>
      </c>
      <c r="E384" s="33" t="s">
        <v>126</v>
      </c>
      <c r="F384" s="35">
        <f t="shared" si="70"/>
        <v>0</v>
      </c>
      <c r="G384" s="35">
        <f t="shared" si="70"/>
        <v>0</v>
      </c>
      <c r="H384" s="35">
        <f t="shared" si="70"/>
        <v>0</v>
      </c>
    </row>
    <row r="385" spans="1:8" ht="15" hidden="1" x14ac:dyDescent="0.25">
      <c r="A385" s="36" t="s">
        <v>125</v>
      </c>
      <c r="B385" s="33" t="s">
        <v>146</v>
      </c>
      <c r="C385" s="33" t="s">
        <v>104</v>
      </c>
      <c r="D385" s="33" t="s">
        <v>343</v>
      </c>
      <c r="E385" s="33" t="s">
        <v>320</v>
      </c>
      <c r="F385" s="35">
        <v>0</v>
      </c>
      <c r="G385" s="35">
        <v>0</v>
      </c>
      <c r="H385" s="35">
        <v>0</v>
      </c>
    </row>
    <row r="386" spans="1:8" s="38" customFormat="1" ht="66.75" customHeight="1" x14ac:dyDescent="0.25">
      <c r="A386" s="36" t="s">
        <v>344</v>
      </c>
      <c r="B386" s="33" t="s">
        <v>146</v>
      </c>
      <c r="C386" s="33" t="s">
        <v>104</v>
      </c>
      <c r="D386" s="33" t="s">
        <v>200</v>
      </c>
      <c r="E386" s="33" t="s">
        <v>102</v>
      </c>
      <c r="F386" s="35">
        <f>F390+F406+F411+F387</f>
        <v>1348.5</v>
      </c>
      <c r="G386" s="35">
        <f>G390+G406+G411</f>
        <v>5073</v>
      </c>
      <c r="H386" s="35">
        <f>H390+H406+H411</f>
        <v>5600</v>
      </c>
    </row>
    <row r="387" spans="1:8" s="38" customFormat="1" ht="41.25" hidden="1" customHeight="1" x14ac:dyDescent="0.25">
      <c r="A387" s="36" t="s">
        <v>791</v>
      </c>
      <c r="B387" s="33" t="s">
        <v>146</v>
      </c>
      <c r="C387" s="33" t="s">
        <v>104</v>
      </c>
      <c r="D387" s="33" t="s">
        <v>792</v>
      </c>
      <c r="E387" s="33" t="s">
        <v>102</v>
      </c>
      <c r="F387" s="35">
        <f>F388</f>
        <v>0</v>
      </c>
      <c r="G387" s="35">
        <v>0</v>
      </c>
      <c r="H387" s="35">
        <v>0</v>
      </c>
    </row>
    <row r="388" spans="1:8" s="38" customFormat="1" ht="33.75" hidden="1" customHeight="1" x14ac:dyDescent="0.25">
      <c r="A388" s="36" t="s">
        <v>121</v>
      </c>
      <c r="B388" s="33" t="s">
        <v>146</v>
      </c>
      <c r="C388" s="33" t="s">
        <v>104</v>
      </c>
      <c r="D388" s="33" t="s">
        <v>792</v>
      </c>
      <c r="E388" s="33" t="s">
        <v>122</v>
      </c>
      <c r="F388" s="35">
        <f>F389</f>
        <v>0</v>
      </c>
      <c r="G388" s="35">
        <v>0</v>
      </c>
      <c r="H388" s="35">
        <v>0</v>
      </c>
    </row>
    <row r="389" spans="1:8" s="38" customFormat="1" ht="35.25" hidden="1" customHeight="1" x14ac:dyDescent="0.25">
      <c r="A389" s="36" t="s">
        <v>123</v>
      </c>
      <c r="B389" s="33" t="s">
        <v>146</v>
      </c>
      <c r="C389" s="33" t="s">
        <v>104</v>
      </c>
      <c r="D389" s="33" t="s">
        <v>792</v>
      </c>
      <c r="E389" s="33" t="s">
        <v>124</v>
      </c>
      <c r="F389" s="35">
        <f>9602-9602</f>
        <v>0</v>
      </c>
      <c r="G389" s="35">
        <v>0</v>
      </c>
      <c r="H389" s="35">
        <v>0</v>
      </c>
    </row>
    <row r="390" spans="1:8" s="38" customFormat="1" ht="94.5" customHeight="1" x14ac:dyDescent="0.25">
      <c r="A390" s="36" t="s">
        <v>345</v>
      </c>
      <c r="B390" s="33" t="s">
        <v>146</v>
      </c>
      <c r="C390" s="33" t="s">
        <v>104</v>
      </c>
      <c r="D390" s="33" t="s">
        <v>346</v>
      </c>
      <c r="E390" s="33" t="s">
        <v>102</v>
      </c>
      <c r="F390" s="35">
        <f>F391</f>
        <v>0</v>
      </c>
      <c r="G390" s="35">
        <f>G391</f>
        <v>3373</v>
      </c>
      <c r="H390" s="35">
        <f>H391</f>
        <v>3900</v>
      </c>
    </row>
    <row r="391" spans="1:8" s="38" customFormat="1" ht="19.5" customHeight="1" x14ac:dyDescent="0.25">
      <c r="A391" s="36" t="s">
        <v>180</v>
      </c>
      <c r="B391" s="33" t="s">
        <v>146</v>
      </c>
      <c r="C391" s="33" t="s">
        <v>104</v>
      </c>
      <c r="D391" s="33" t="s">
        <v>347</v>
      </c>
      <c r="E391" s="33" t="s">
        <v>102</v>
      </c>
      <c r="F391" s="35">
        <f>F392+F394</f>
        <v>0</v>
      </c>
      <c r="G391" s="35">
        <f>G392+G394</f>
        <v>3373</v>
      </c>
      <c r="H391" s="35">
        <f>H392+H394</f>
        <v>3900</v>
      </c>
    </row>
    <row r="392" spans="1:8" s="38" customFormat="1" ht="31.5" hidden="1" customHeight="1" x14ac:dyDescent="0.25">
      <c r="A392" s="36" t="s">
        <v>121</v>
      </c>
      <c r="B392" s="33" t="s">
        <v>146</v>
      </c>
      <c r="C392" s="33" t="s">
        <v>104</v>
      </c>
      <c r="D392" s="33" t="s">
        <v>347</v>
      </c>
      <c r="E392" s="33" t="s">
        <v>122</v>
      </c>
      <c r="F392" s="35">
        <f>F393</f>
        <v>0</v>
      </c>
      <c r="G392" s="35">
        <f>G393</f>
        <v>0</v>
      </c>
      <c r="H392" s="35">
        <f>H393</f>
        <v>0</v>
      </c>
    </row>
    <row r="393" spans="1:8" s="38" customFormat="1" ht="30.75" hidden="1" customHeight="1" x14ac:dyDescent="0.25">
      <c r="A393" s="36" t="s">
        <v>123</v>
      </c>
      <c r="B393" s="33" t="s">
        <v>146</v>
      </c>
      <c r="C393" s="33" t="s">
        <v>104</v>
      </c>
      <c r="D393" s="33" t="s">
        <v>347</v>
      </c>
      <c r="E393" s="33" t="s">
        <v>124</v>
      </c>
      <c r="F393" s="35">
        <f>50-50</f>
        <v>0</v>
      </c>
      <c r="G393" s="35">
        <f>50-50</f>
        <v>0</v>
      </c>
      <c r="H393" s="35">
        <f>50-50</f>
        <v>0</v>
      </c>
    </row>
    <row r="394" spans="1:8" s="38" customFormat="1" ht="31.5" customHeight="1" x14ac:dyDescent="0.25">
      <c r="A394" s="36" t="s">
        <v>705</v>
      </c>
      <c r="B394" s="33" t="s">
        <v>146</v>
      </c>
      <c r="C394" s="33" t="s">
        <v>104</v>
      </c>
      <c r="D394" s="33" t="s">
        <v>347</v>
      </c>
      <c r="E394" s="33" t="s">
        <v>228</v>
      </c>
      <c r="F394" s="35">
        <f>F395</f>
        <v>0</v>
      </c>
      <c r="G394" s="35">
        <f>G395</f>
        <v>3373</v>
      </c>
      <c r="H394" s="35">
        <f>H395</f>
        <v>3900</v>
      </c>
    </row>
    <row r="395" spans="1:8" s="38" customFormat="1" ht="14.25" customHeight="1" x14ac:dyDescent="0.25">
      <c r="A395" s="36" t="s">
        <v>229</v>
      </c>
      <c r="B395" s="33" t="s">
        <v>146</v>
      </c>
      <c r="C395" s="33" t="s">
        <v>104</v>
      </c>
      <c r="D395" s="33" t="s">
        <v>347</v>
      </c>
      <c r="E395" s="33" t="s">
        <v>230</v>
      </c>
      <c r="F395" s="35">
        <f>4458-4458</f>
        <v>0</v>
      </c>
      <c r="G395" s="35">
        <v>3373</v>
      </c>
      <c r="H395" s="35">
        <v>3900</v>
      </c>
    </row>
    <row r="396" spans="1:8" s="38" customFormat="1" ht="41.25" hidden="1" customHeight="1" x14ac:dyDescent="0.25">
      <c r="A396" s="36" t="s">
        <v>348</v>
      </c>
      <c r="B396" s="33" t="s">
        <v>146</v>
      </c>
      <c r="C396" s="33" t="s">
        <v>104</v>
      </c>
      <c r="D396" s="33" t="s">
        <v>205</v>
      </c>
      <c r="E396" s="33" t="s">
        <v>102</v>
      </c>
      <c r="F396" s="35">
        <f>F397+F402</f>
        <v>0</v>
      </c>
      <c r="G396" s="35">
        <f>G397+G402</f>
        <v>0</v>
      </c>
      <c r="H396" s="35">
        <f>H397+H402</f>
        <v>0</v>
      </c>
    </row>
    <row r="397" spans="1:8" s="38" customFormat="1" ht="27" hidden="1" customHeight="1" x14ac:dyDescent="0.25">
      <c r="A397" s="36" t="s">
        <v>250</v>
      </c>
      <c r="B397" s="33" t="s">
        <v>146</v>
      </c>
      <c r="C397" s="33" t="s">
        <v>104</v>
      </c>
      <c r="D397" s="33" t="s">
        <v>251</v>
      </c>
      <c r="E397" s="33" t="s">
        <v>102</v>
      </c>
      <c r="F397" s="35">
        <f t="shared" ref="F397:H400" si="71">F398</f>
        <v>0</v>
      </c>
      <c r="G397" s="35">
        <f t="shared" si="71"/>
        <v>0</v>
      </c>
      <c r="H397" s="35">
        <f t="shared" si="71"/>
        <v>0</v>
      </c>
    </row>
    <row r="398" spans="1:8" s="38" customFormat="1" ht="54.75" hidden="1" customHeight="1" x14ac:dyDescent="0.25">
      <c r="A398" s="36" t="s">
        <v>349</v>
      </c>
      <c r="B398" s="33" t="s">
        <v>146</v>
      </c>
      <c r="C398" s="33" t="s">
        <v>104</v>
      </c>
      <c r="D398" s="33" t="s">
        <v>261</v>
      </c>
      <c r="E398" s="33" t="s">
        <v>102</v>
      </c>
      <c r="F398" s="35">
        <f t="shared" si="71"/>
        <v>0</v>
      </c>
      <c r="G398" s="35">
        <f t="shared" si="71"/>
        <v>0</v>
      </c>
      <c r="H398" s="35">
        <f t="shared" si="71"/>
        <v>0</v>
      </c>
    </row>
    <row r="399" spans="1:8" s="38" customFormat="1" ht="21" hidden="1" customHeight="1" x14ac:dyDescent="0.25">
      <c r="A399" s="36" t="s">
        <v>180</v>
      </c>
      <c r="B399" s="33" t="s">
        <v>146</v>
      </c>
      <c r="C399" s="33" t="s">
        <v>104</v>
      </c>
      <c r="D399" s="33" t="s">
        <v>262</v>
      </c>
      <c r="E399" s="33" t="s">
        <v>102</v>
      </c>
      <c r="F399" s="35">
        <f t="shared" si="71"/>
        <v>0</v>
      </c>
      <c r="G399" s="35">
        <f t="shared" si="71"/>
        <v>0</v>
      </c>
      <c r="H399" s="35">
        <f t="shared" si="71"/>
        <v>0</v>
      </c>
    </row>
    <row r="400" spans="1:8" s="38" customFormat="1" ht="27.75" hidden="1" customHeight="1" x14ac:dyDescent="0.25">
      <c r="A400" s="36" t="s">
        <v>121</v>
      </c>
      <c r="B400" s="33" t="s">
        <v>146</v>
      </c>
      <c r="C400" s="33" t="s">
        <v>104</v>
      </c>
      <c r="D400" s="33" t="s">
        <v>262</v>
      </c>
      <c r="E400" s="33" t="s">
        <v>122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7.75" hidden="1" customHeight="1" x14ac:dyDescent="0.25">
      <c r="A401" s="36" t="s">
        <v>123</v>
      </c>
      <c r="B401" s="33" t="s">
        <v>146</v>
      </c>
      <c r="C401" s="33" t="s">
        <v>104</v>
      </c>
      <c r="D401" s="33" t="s">
        <v>262</v>
      </c>
      <c r="E401" s="33" t="s">
        <v>124</v>
      </c>
      <c r="F401" s="35">
        <f>10-10</f>
        <v>0</v>
      </c>
      <c r="G401" s="35">
        <f>10-10</f>
        <v>0</v>
      </c>
      <c r="H401" s="35">
        <f>10-10</f>
        <v>0</v>
      </c>
    </row>
    <row r="402" spans="1:8" s="38" customFormat="1" ht="69.75" hidden="1" customHeight="1" x14ac:dyDescent="0.25">
      <c r="A402" s="36" t="s">
        <v>263</v>
      </c>
      <c r="B402" s="33" t="s">
        <v>146</v>
      </c>
      <c r="C402" s="33" t="s">
        <v>104</v>
      </c>
      <c r="D402" s="33" t="s">
        <v>264</v>
      </c>
      <c r="E402" s="33" t="s">
        <v>102</v>
      </c>
      <c r="F402" s="35">
        <f t="shared" ref="F402:H404" si="72">F403</f>
        <v>0</v>
      </c>
      <c r="G402" s="35">
        <f t="shared" si="72"/>
        <v>0</v>
      </c>
      <c r="H402" s="35">
        <f t="shared" si="72"/>
        <v>0</v>
      </c>
    </row>
    <row r="403" spans="1:8" s="38" customFormat="1" ht="27.75" hidden="1" customHeight="1" x14ac:dyDescent="0.25">
      <c r="A403" s="36" t="s">
        <v>180</v>
      </c>
      <c r="B403" s="33" t="s">
        <v>146</v>
      </c>
      <c r="C403" s="33" t="s">
        <v>104</v>
      </c>
      <c r="D403" s="33" t="s">
        <v>265</v>
      </c>
      <c r="E403" s="33" t="s">
        <v>102</v>
      </c>
      <c r="F403" s="35">
        <f t="shared" si="72"/>
        <v>0</v>
      </c>
      <c r="G403" s="35">
        <f t="shared" si="72"/>
        <v>0</v>
      </c>
      <c r="H403" s="35">
        <f t="shared" si="72"/>
        <v>0</v>
      </c>
    </row>
    <row r="404" spans="1:8" s="38" customFormat="1" ht="27.75" hidden="1" customHeight="1" x14ac:dyDescent="0.25">
      <c r="A404" s="36" t="s">
        <v>121</v>
      </c>
      <c r="B404" s="33" t="s">
        <v>146</v>
      </c>
      <c r="C404" s="33" t="s">
        <v>104</v>
      </c>
      <c r="D404" s="33" t="s">
        <v>265</v>
      </c>
      <c r="E404" s="33" t="s">
        <v>122</v>
      </c>
      <c r="F404" s="35">
        <f t="shared" si="72"/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123</v>
      </c>
      <c r="B405" s="33" t="s">
        <v>146</v>
      </c>
      <c r="C405" s="33" t="s">
        <v>104</v>
      </c>
      <c r="D405" s="33" t="s">
        <v>265</v>
      </c>
      <c r="E405" s="33" t="s">
        <v>124</v>
      </c>
      <c r="F405" s="35">
        <v>0</v>
      </c>
      <c r="G405" s="35">
        <v>0</v>
      </c>
      <c r="H405" s="35">
        <v>0</v>
      </c>
    </row>
    <row r="406" spans="1:8" s="38" customFormat="1" ht="43.5" customHeight="1" x14ac:dyDescent="0.25">
      <c r="A406" s="36" t="s">
        <v>350</v>
      </c>
      <c r="B406" s="33" t="s">
        <v>146</v>
      </c>
      <c r="C406" s="33" t="s">
        <v>104</v>
      </c>
      <c r="D406" s="33" t="s">
        <v>334</v>
      </c>
      <c r="E406" s="33" t="s">
        <v>102</v>
      </c>
      <c r="F406" s="35">
        <f t="shared" ref="F406:H408" si="73">F407</f>
        <v>652.4</v>
      </c>
      <c r="G406" s="35">
        <f t="shared" si="73"/>
        <v>800</v>
      </c>
      <c r="H406" s="35">
        <f t="shared" si="73"/>
        <v>800</v>
      </c>
    </row>
    <row r="407" spans="1:8" s="38" customFormat="1" ht="18" customHeight="1" x14ac:dyDescent="0.25">
      <c r="A407" s="36" t="s">
        <v>180</v>
      </c>
      <c r="B407" s="33" t="s">
        <v>146</v>
      </c>
      <c r="C407" s="33" t="s">
        <v>104</v>
      </c>
      <c r="D407" s="33" t="s">
        <v>335</v>
      </c>
      <c r="E407" s="33" t="s">
        <v>102</v>
      </c>
      <c r="F407" s="35">
        <f t="shared" si="73"/>
        <v>652.4</v>
      </c>
      <c r="G407" s="35">
        <f t="shared" si="73"/>
        <v>800</v>
      </c>
      <c r="H407" s="35">
        <f t="shared" si="73"/>
        <v>800</v>
      </c>
    </row>
    <row r="408" spans="1:8" s="38" customFormat="1" ht="27.75" customHeight="1" x14ac:dyDescent="0.25">
      <c r="A408" s="36" t="s">
        <v>121</v>
      </c>
      <c r="B408" s="33" t="s">
        <v>146</v>
      </c>
      <c r="C408" s="33" t="s">
        <v>104</v>
      </c>
      <c r="D408" s="33" t="s">
        <v>335</v>
      </c>
      <c r="E408" s="33" t="s">
        <v>122</v>
      </c>
      <c r="F408" s="35">
        <f t="shared" si="73"/>
        <v>652.4</v>
      </c>
      <c r="G408" s="35">
        <f t="shared" si="73"/>
        <v>800</v>
      </c>
      <c r="H408" s="35">
        <f t="shared" si="73"/>
        <v>800</v>
      </c>
    </row>
    <row r="409" spans="1:8" s="38" customFormat="1" ht="27.75" customHeight="1" x14ac:dyDescent="0.25">
      <c r="A409" s="36" t="s">
        <v>123</v>
      </c>
      <c r="B409" s="33" t="s">
        <v>146</v>
      </c>
      <c r="C409" s="33" t="s">
        <v>104</v>
      </c>
      <c r="D409" s="33" t="s">
        <v>335</v>
      </c>
      <c r="E409" s="33" t="s">
        <v>124</v>
      </c>
      <c r="F409" s="35">
        <f>800-147.6</f>
        <v>652.4</v>
      </c>
      <c r="G409" s="35">
        <v>800</v>
      </c>
      <c r="H409" s="35">
        <v>800</v>
      </c>
    </row>
    <row r="410" spans="1:8" s="38" customFormat="1" ht="27.75" customHeight="1" x14ac:dyDescent="0.25">
      <c r="A410" s="36" t="s">
        <v>351</v>
      </c>
      <c r="B410" s="33" t="s">
        <v>146</v>
      </c>
      <c r="C410" s="33" t="s">
        <v>104</v>
      </c>
      <c r="D410" s="33" t="s">
        <v>308</v>
      </c>
      <c r="E410" s="33" t="s">
        <v>102</v>
      </c>
      <c r="F410" s="35">
        <f t="shared" ref="F410:H412" si="74">F411</f>
        <v>696.1</v>
      </c>
      <c r="G410" s="35">
        <f t="shared" si="74"/>
        <v>900</v>
      </c>
      <c r="H410" s="35">
        <f t="shared" si="74"/>
        <v>900</v>
      </c>
    </row>
    <row r="411" spans="1:8" s="38" customFormat="1" ht="17.25" customHeight="1" x14ac:dyDescent="0.25">
      <c r="A411" s="36" t="s">
        <v>180</v>
      </c>
      <c r="B411" s="33" t="s">
        <v>146</v>
      </c>
      <c r="C411" s="33" t="s">
        <v>104</v>
      </c>
      <c r="D411" s="33" t="s">
        <v>309</v>
      </c>
      <c r="E411" s="33" t="s">
        <v>102</v>
      </c>
      <c r="F411" s="35">
        <f t="shared" si="74"/>
        <v>696.1</v>
      </c>
      <c r="G411" s="35">
        <f t="shared" si="74"/>
        <v>900</v>
      </c>
      <c r="H411" s="35">
        <f t="shared" si="74"/>
        <v>900</v>
      </c>
    </row>
    <row r="412" spans="1:8" s="38" customFormat="1" ht="27.75" customHeight="1" x14ac:dyDescent="0.25">
      <c r="A412" s="36" t="s">
        <v>121</v>
      </c>
      <c r="B412" s="33" t="s">
        <v>146</v>
      </c>
      <c r="C412" s="33" t="s">
        <v>104</v>
      </c>
      <c r="D412" s="33" t="s">
        <v>309</v>
      </c>
      <c r="E412" s="33" t="s">
        <v>122</v>
      </c>
      <c r="F412" s="35">
        <f t="shared" si="74"/>
        <v>696.1</v>
      </c>
      <c r="G412" s="35">
        <f t="shared" si="74"/>
        <v>900</v>
      </c>
      <c r="H412" s="35">
        <f t="shared" si="74"/>
        <v>900</v>
      </c>
    </row>
    <row r="413" spans="1:8" s="38" customFormat="1" ht="27.75" customHeight="1" x14ac:dyDescent="0.25">
      <c r="A413" s="36" t="s">
        <v>123</v>
      </c>
      <c r="B413" s="33" t="s">
        <v>146</v>
      </c>
      <c r="C413" s="33" t="s">
        <v>104</v>
      </c>
      <c r="D413" s="33" t="s">
        <v>309</v>
      </c>
      <c r="E413" s="33" t="s">
        <v>124</v>
      </c>
      <c r="F413" s="35">
        <f>900-4.3+4.3-203.9</f>
        <v>696.1</v>
      </c>
      <c r="G413" s="35">
        <v>900</v>
      </c>
      <c r="H413" s="35">
        <v>900</v>
      </c>
    </row>
    <row r="414" spans="1:8" s="38" customFormat="1" ht="39.75" hidden="1" customHeight="1" x14ac:dyDescent="0.25">
      <c r="A414" s="36" t="s">
        <v>348</v>
      </c>
      <c r="B414" s="33" t="s">
        <v>146</v>
      </c>
      <c r="C414" s="33" t="s">
        <v>104</v>
      </c>
      <c r="D414" s="33" t="s">
        <v>205</v>
      </c>
      <c r="E414" s="33" t="s">
        <v>102</v>
      </c>
      <c r="F414" s="35">
        <f t="shared" ref="F414:H415" si="75">F415</f>
        <v>0</v>
      </c>
      <c r="G414" s="35">
        <f t="shared" si="75"/>
        <v>0</v>
      </c>
      <c r="H414" s="35">
        <f t="shared" si="75"/>
        <v>0</v>
      </c>
    </row>
    <row r="415" spans="1:8" s="38" customFormat="1" ht="27.75" hidden="1" customHeight="1" x14ac:dyDescent="0.25">
      <c r="A415" s="36" t="s">
        <v>250</v>
      </c>
      <c r="B415" s="33" t="s">
        <v>146</v>
      </c>
      <c r="C415" s="33" t="s">
        <v>104</v>
      </c>
      <c r="D415" s="33" t="s">
        <v>251</v>
      </c>
      <c r="E415" s="33" t="s">
        <v>102</v>
      </c>
      <c r="F415" s="35">
        <f t="shared" si="75"/>
        <v>0</v>
      </c>
      <c r="G415" s="35">
        <f t="shared" si="75"/>
        <v>0</v>
      </c>
      <c r="H415" s="35">
        <f t="shared" si="75"/>
        <v>0</v>
      </c>
    </row>
    <row r="416" spans="1:8" s="38" customFormat="1" ht="65.25" hidden="1" customHeight="1" x14ac:dyDescent="0.25">
      <c r="A416" s="36" t="s">
        <v>263</v>
      </c>
      <c r="B416" s="33" t="s">
        <v>146</v>
      </c>
      <c r="C416" s="33" t="s">
        <v>104</v>
      </c>
      <c r="D416" s="33" t="s">
        <v>264</v>
      </c>
      <c r="E416" s="33" t="s">
        <v>102</v>
      </c>
      <c r="F416" s="35">
        <f>F417+F420</f>
        <v>0</v>
      </c>
      <c r="G416" s="35">
        <f>G417+G420</f>
        <v>0</v>
      </c>
      <c r="H416" s="35">
        <f>H417+H420</f>
        <v>0</v>
      </c>
    </row>
    <row r="417" spans="1:8" s="38" customFormat="1" ht="27.75" hidden="1" customHeight="1" x14ac:dyDescent="0.25">
      <c r="A417" s="36" t="s">
        <v>266</v>
      </c>
      <c r="B417" s="33" t="s">
        <v>146</v>
      </c>
      <c r="C417" s="33" t="s">
        <v>104</v>
      </c>
      <c r="D417" s="33" t="s">
        <v>267</v>
      </c>
      <c r="E417" s="33" t="s">
        <v>102</v>
      </c>
      <c r="F417" s="35">
        <f t="shared" ref="F417:H418" si="76">F418</f>
        <v>0</v>
      </c>
      <c r="G417" s="35">
        <f t="shared" si="76"/>
        <v>0</v>
      </c>
      <c r="H417" s="35">
        <f t="shared" si="76"/>
        <v>0</v>
      </c>
    </row>
    <row r="418" spans="1:8" s="38" customFormat="1" ht="27.75" hidden="1" customHeight="1" x14ac:dyDescent="0.25">
      <c r="A418" s="36" t="s">
        <v>121</v>
      </c>
      <c r="B418" s="33" t="s">
        <v>146</v>
      </c>
      <c r="C418" s="33" t="s">
        <v>104</v>
      </c>
      <c r="D418" s="33" t="s">
        <v>267</v>
      </c>
      <c r="E418" s="33" t="s">
        <v>122</v>
      </c>
      <c r="F418" s="35">
        <f t="shared" si="76"/>
        <v>0</v>
      </c>
      <c r="G418" s="35">
        <f t="shared" si="76"/>
        <v>0</v>
      </c>
      <c r="H418" s="35">
        <f t="shared" si="76"/>
        <v>0</v>
      </c>
    </row>
    <row r="419" spans="1:8" s="38" customFormat="1" ht="27.75" hidden="1" customHeight="1" x14ac:dyDescent="0.25">
      <c r="A419" s="36" t="s">
        <v>123</v>
      </c>
      <c r="B419" s="33" t="s">
        <v>146</v>
      </c>
      <c r="C419" s="33" t="s">
        <v>104</v>
      </c>
      <c r="D419" s="33" t="s">
        <v>267</v>
      </c>
      <c r="E419" s="33" t="s">
        <v>124</v>
      </c>
      <c r="F419" s="35"/>
      <c r="G419" s="35"/>
      <c r="H419" s="35"/>
    </row>
    <row r="420" spans="1:8" s="38" customFormat="1" ht="17.25" hidden="1" customHeight="1" x14ac:dyDescent="0.25">
      <c r="A420" s="36" t="s">
        <v>180</v>
      </c>
      <c r="B420" s="33" t="s">
        <v>146</v>
      </c>
      <c r="C420" s="33" t="s">
        <v>104</v>
      </c>
      <c r="D420" s="33" t="s">
        <v>265</v>
      </c>
      <c r="E420" s="33" t="s">
        <v>102</v>
      </c>
      <c r="F420" s="35">
        <f t="shared" ref="F420:H421" si="77">F421</f>
        <v>0</v>
      </c>
      <c r="G420" s="35">
        <f t="shared" si="77"/>
        <v>0</v>
      </c>
      <c r="H420" s="35">
        <f t="shared" si="77"/>
        <v>0</v>
      </c>
    </row>
    <row r="421" spans="1:8" s="38" customFormat="1" ht="27.75" hidden="1" customHeight="1" x14ac:dyDescent="0.25">
      <c r="A421" s="36" t="s">
        <v>121</v>
      </c>
      <c r="B421" s="33" t="s">
        <v>146</v>
      </c>
      <c r="C421" s="33" t="s">
        <v>104</v>
      </c>
      <c r="D421" s="33" t="s">
        <v>265</v>
      </c>
      <c r="E421" s="33" t="s">
        <v>122</v>
      </c>
      <c r="F421" s="35">
        <f t="shared" si="77"/>
        <v>0</v>
      </c>
      <c r="G421" s="35">
        <f t="shared" si="77"/>
        <v>0</v>
      </c>
      <c r="H421" s="35">
        <f t="shared" si="77"/>
        <v>0</v>
      </c>
    </row>
    <row r="422" spans="1:8" s="38" customFormat="1" ht="27.75" hidden="1" customHeight="1" x14ac:dyDescent="0.25">
      <c r="A422" s="36" t="s">
        <v>123</v>
      </c>
      <c r="B422" s="33" t="s">
        <v>146</v>
      </c>
      <c r="C422" s="33" t="s">
        <v>104</v>
      </c>
      <c r="D422" s="33" t="s">
        <v>265</v>
      </c>
      <c r="E422" s="33" t="s">
        <v>124</v>
      </c>
      <c r="F422" s="35"/>
      <c r="G422" s="35"/>
      <c r="H422" s="35"/>
    </row>
    <row r="423" spans="1:8" s="38" customFormat="1" ht="43.5" customHeight="1" x14ac:dyDescent="0.25">
      <c r="A423" s="36" t="s">
        <v>352</v>
      </c>
      <c r="B423" s="33" t="s">
        <v>146</v>
      </c>
      <c r="C423" s="33" t="s">
        <v>104</v>
      </c>
      <c r="D423" s="33" t="s">
        <v>353</v>
      </c>
      <c r="E423" s="33" t="s">
        <v>102</v>
      </c>
      <c r="F423" s="35">
        <f>F428+F444</f>
        <v>3142.6000000000004</v>
      </c>
      <c r="G423" s="35">
        <f>G428</f>
        <v>1562</v>
      </c>
      <c r="H423" s="35">
        <f>H428</f>
        <v>1562</v>
      </c>
    </row>
    <row r="424" spans="1:8" s="38" customFormat="1" ht="30" hidden="1" customHeight="1" x14ac:dyDescent="0.25">
      <c r="A424" s="36" t="s">
        <v>354</v>
      </c>
      <c r="B424" s="33" t="s">
        <v>146</v>
      </c>
      <c r="C424" s="33" t="s">
        <v>104</v>
      </c>
      <c r="D424" s="33" t="s">
        <v>355</v>
      </c>
      <c r="E424" s="33" t="s">
        <v>102</v>
      </c>
      <c r="F424" s="35">
        <f t="shared" ref="F424:H426" si="78">F425</f>
        <v>0</v>
      </c>
      <c r="G424" s="35">
        <f t="shared" si="78"/>
        <v>0</v>
      </c>
      <c r="H424" s="35">
        <f t="shared" si="78"/>
        <v>0</v>
      </c>
    </row>
    <row r="425" spans="1:8" s="38" customFormat="1" ht="20.25" hidden="1" customHeight="1" x14ac:dyDescent="0.25">
      <c r="A425" s="36" t="s">
        <v>180</v>
      </c>
      <c r="B425" s="33" t="s">
        <v>146</v>
      </c>
      <c r="C425" s="33" t="s">
        <v>104</v>
      </c>
      <c r="D425" s="33" t="s">
        <v>356</v>
      </c>
      <c r="E425" s="33" t="s">
        <v>102</v>
      </c>
      <c r="F425" s="35">
        <f t="shared" si="78"/>
        <v>0</v>
      </c>
      <c r="G425" s="35">
        <f t="shared" si="78"/>
        <v>0</v>
      </c>
      <c r="H425" s="35">
        <f t="shared" si="78"/>
        <v>0</v>
      </c>
    </row>
    <row r="426" spans="1:8" s="38" customFormat="1" ht="27.75" hidden="1" customHeight="1" x14ac:dyDescent="0.25">
      <c r="A426" s="36" t="s">
        <v>121</v>
      </c>
      <c r="B426" s="33" t="s">
        <v>146</v>
      </c>
      <c r="C426" s="33" t="s">
        <v>104</v>
      </c>
      <c r="D426" s="33" t="s">
        <v>356</v>
      </c>
      <c r="E426" s="33" t="s">
        <v>122</v>
      </c>
      <c r="F426" s="35">
        <f t="shared" si="78"/>
        <v>0</v>
      </c>
      <c r="G426" s="35">
        <f t="shared" si="78"/>
        <v>0</v>
      </c>
      <c r="H426" s="35">
        <f t="shared" si="78"/>
        <v>0</v>
      </c>
    </row>
    <row r="427" spans="1:8" s="38" customFormat="1" ht="25.5" hidden="1" customHeight="1" x14ac:dyDescent="0.25">
      <c r="A427" s="36" t="s">
        <v>123</v>
      </c>
      <c r="B427" s="33" t="s">
        <v>146</v>
      </c>
      <c r="C427" s="33" t="s">
        <v>104</v>
      </c>
      <c r="D427" s="33" t="s">
        <v>356</v>
      </c>
      <c r="E427" s="33" t="s">
        <v>124</v>
      </c>
      <c r="F427" s="35"/>
      <c r="G427" s="35"/>
      <c r="H427" s="35"/>
    </row>
    <row r="428" spans="1:8" s="38" customFormat="1" ht="25.5" customHeight="1" x14ac:dyDescent="0.25">
      <c r="A428" s="36" t="s">
        <v>357</v>
      </c>
      <c r="B428" s="33" t="s">
        <v>146</v>
      </c>
      <c r="C428" s="33" t="s">
        <v>104</v>
      </c>
      <c r="D428" s="33" t="s">
        <v>358</v>
      </c>
      <c r="E428" s="33" t="s">
        <v>102</v>
      </c>
      <c r="F428" s="35">
        <f t="shared" ref="F428:H430" si="79">F429</f>
        <v>2480.9000000000005</v>
      </c>
      <c r="G428" s="35">
        <f t="shared" si="79"/>
        <v>1562</v>
      </c>
      <c r="H428" s="35">
        <f t="shared" si="79"/>
        <v>1562</v>
      </c>
    </row>
    <row r="429" spans="1:8" s="38" customFormat="1" ht="15.75" customHeight="1" x14ac:dyDescent="0.25">
      <c r="A429" s="36" t="s">
        <v>180</v>
      </c>
      <c r="B429" s="33" t="s">
        <v>146</v>
      </c>
      <c r="C429" s="33" t="s">
        <v>104</v>
      </c>
      <c r="D429" s="33" t="s">
        <v>359</v>
      </c>
      <c r="E429" s="33" t="s">
        <v>102</v>
      </c>
      <c r="F429" s="35">
        <f t="shared" si="79"/>
        <v>2480.9000000000005</v>
      </c>
      <c r="G429" s="35">
        <f t="shared" si="79"/>
        <v>1562</v>
      </c>
      <c r="H429" s="35">
        <f t="shared" si="79"/>
        <v>1562</v>
      </c>
    </row>
    <row r="430" spans="1:8" s="38" customFormat="1" ht="25.5" customHeight="1" x14ac:dyDescent="0.25">
      <c r="A430" s="36" t="s">
        <v>121</v>
      </c>
      <c r="B430" s="33" t="s">
        <v>146</v>
      </c>
      <c r="C430" s="33" t="s">
        <v>104</v>
      </c>
      <c r="D430" s="33" t="s">
        <v>359</v>
      </c>
      <c r="E430" s="33" t="s">
        <v>122</v>
      </c>
      <c r="F430" s="35">
        <f t="shared" si="79"/>
        <v>2480.9000000000005</v>
      </c>
      <c r="G430" s="35">
        <f t="shared" si="79"/>
        <v>1562</v>
      </c>
      <c r="H430" s="35">
        <f t="shared" si="79"/>
        <v>1562</v>
      </c>
    </row>
    <row r="431" spans="1:8" s="38" customFormat="1" ht="25.5" customHeight="1" x14ac:dyDescent="0.25">
      <c r="A431" s="36" t="s">
        <v>123</v>
      </c>
      <c r="B431" s="33" t="s">
        <v>146</v>
      </c>
      <c r="C431" s="33" t="s">
        <v>104</v>
      </c>
      <c r="D431" s="33" t="s">
        <v>359</v>
      </c>
      <c r="E431" s="33" t="s">
        <v>124</v>
      </c>
      <c r="F431" s="35">
        <f>1562+1206.3+2360.7-1335.7-41.1-23-1186.3-38.4-101.2+77.6</f>
        <v>2480.9000000000005</v>
      </c>
      <c r="G431" s="35">
        <v>1562</v>
      </c>
      <c r="H431" s="35">
        <v>1562</v>
      </c>
    </row>
    <row r="432" spans="1:8" s="38" customFormat="1" ht="30" hidden="1" customHeight="1" x14ac:dyDescent="0.25">
      <c r="A432" s="36" t="s">
        <v>360</v>
      </c>
      <c r="B432" s="33" t="s">
        <v>146</v>
      </c>
      <c r="C432" s="33" t="s">
        <v>104</v>
      </c>
      <c r="D432" s="33" t="s">
        <v>212</v>
      </c>
      <c r="E432" s="33" t="s">
        <v>102</v>
      </c>
      <c r="F432" s="35">
        <f t="shared" ref="F432:H435" si="80">F433</f>
        <v>0</v>
      </c>
      <c r="G432" s="35">
        <f t="shared" si="80"/>
        <v>0</v>
      </c>
      <c r="H432" s="35">
        <f t="shared" si="80"/>
        <v>0</v>
      </c>
    </row>
    <row r="433" spans="1:8" s="38" customFormat="1" ht="25.5" hidden="1" customHeight="1" x14ac:dyDescent="0.25">
      <c r="A433" s="36" t="s">
        <v>221</v>
      </c>
      <c r="B433" s="33" t="s">
        <v>146</v>
      </c>
      <c r="C433" s="33" t="s">
        <v>104</v>
      </c>
      <c r="D433" s="33" t="s">
        <v>222</v>
      </c>
      <c r="E433" s="33" t="s">
        <v>102</v>
      </c>
      <c r="F433" s="35">
        <f t="shared" si="80"/>
        <v>0</v>
      </c>
      <c r="G433" s="35">
        <f t="shared" si="80"/>
        <v>0</v>
      </c>
      <c r="H433" s="35">
        <f t="shared" si="80"/>
        <v>0</v>
      </c>
    </row>
    <row r="434" spans="1:8" s="38" customFormat="1" ht="16.5" hidden="1" customHeight="1" x14ac:dyDescent="0.25">
      <c r="A434" s="36" t="s">
        <v>180</v>
      </c>
      <c r="B434" s="33" t="s">
        <v>146</v>
      </c>
      <c r="C434" s="33" t="s">
        <v>104</v>
      </c>
      <c r="D434" s="33" t="s">
        <v>223</v>
      </c>
      <c r="E434" s="33" t="s">
        <v>102</v>
      </c>
      <c r="F434" s="35">
        <f t="shared" si="80"/>
        <v>0</v>
      </c>
      <c r="G434" s="35">
        <f t="shared" si="80"/>
        <v>0</v>
      </c>
      <c r="H434" s="35">
        <f t="shared" si="80"/>
        <v>0</v>
      </c>
    </row>
    <row r="435" spans="1:8" s="38" customFormat="1" ht="27" hidden="1" customHeight="1" x14ac:dyDescent="0.25">
      <c r="A435" s="36" t="s">
        <v>121</v>
      </c>
      <c r="B435" s="33" t="s">
        <v>146</v>
      </c>
      <c r="C435" s="33" t="s">
        <v>104</v>
      </c>
      <c r="D435" s="33" t="s">
        <v>223</v>
      </c>
      <c r="E435" s="33" t="s">
        <v>122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27" hidden="1" customHeight="1" x14ac:dyDescent="0.25">
      <c r="A436" s="36" t="s">
        <v>123</v>
      </c>
      <c r="B436" s="33" t="s">
        <v>146</v>
      </c>
      <c r="C436" s="33" t="s">
        <v>104</v>
      </c>
      <c r="D436" s="33" t="s">
        <v>223</v>
      </c>
      <c r="E436" s="33" t="s">
        <v>124</v>
      </c>
      <c r="F436" s="35">
        <v>0</v>
      </c>
      <c r="G436" s="35">
        <v>0</v>
      </c>
      <c r="H436" s="35">
        <v>0</v>
      </c>
    </row>
    <row r="437" spans="1:8" ht="30.75" hidden="1" customHeight="1" x14ac:dyDescent="0.25">
      <c r="A437" s="36" t="s">
        <v>340</v>
      </c>
      <c r="B437" s="33" t="s">
        <v>146</v>
      </c>
      <c r="C437" s="33" t="s">
        <v>104</v>
      </c>
      <c r="D437" s="33" t="s">
        <v>341</v>
      </c>
      <c r="E437" s="33" t="s">
        <v>102</v>
      </c>
      <c r="F437" s="35">
        <f t="shared" ref="F437:H439" si="81">F438</f>
        <v>0</v>
      </c>
      <c r="G437" s="35">
        <f t="shared" si="81"/>
        <v>0</v>
      </c>
      <c r="H437" s="35">
        <f t="shared" si="81"/>
        <v>0</v>
      </c>
    </row>
    <row r="438" spans="1:8" ht="29.25" hidden="1" customHeight="1" x14ac:dyDescent="0.25">
      <c r="A438" s="36" t="s">
        <v>342</v>
      </c>
      <c r="B438" s="33" t="s">
        <v>146</v>
      </c>
      <c r="C438" s="33" t="s">
        <v>104</v>
      </c>
      <c r="D438" s="33" t="s">
        <v>343</v>
      </c>
      <c r="E438" s="33" t="s">
        <v>102</v>
      </c>
      <c r="F438" s="35">
        <f t="shared" si="81"/>
        <v>0</v>
      </c>
      <c r="G438" s="35">
        <f t="shared" si="81"/>
        <v>0</v>
      </c>
      <c r="H438" s="35">
        <f t="shared" si="81"/>
        <v>0</v>
      </c>
    </row>
    <row r="439" spans="1:8" ht="15" hidden="1" x14ac:dyDescent="0.25">
      <c r="A439" s="36" t="s">
        <v>125</v>
      </c>
      <c r="B439" s="33" t="s">
        <v>146</v>
      </c>
      <c r="C439" s="33" t="s">
        <v>104</v>
      </c>
      <c r="D439" s="33" t="s">
        <v>343</v>
      </c>
      <c r="E439" s="33" t="s">
        <v>126</v>
      </c>
      <c r="F439" s="35">
        <f t="shared" si="81"/>
        <v>0</v>
      </c>
      <c r="G439" s="35">
        <f t="shared" si="81"/>
        <v>0</v>
      </c>
      <c r="H439" s="35">
        <f t="shared" si="81"/>
        <v>0</v>
      </c>
    </row>
    <row r="440" spans="1:8" ht="27.75" hidden="1" customHeight="1" x14ac:dyDescent="0.25">
      <c r="A440" s="36" t="s">
        <v>319</v>
      </c>
      <c r="B440" s="33" t="s">
        <v>146</v>
      </c>
      <c r="C440" s="33" t="s">
        <v>104</v>
      </c>
      <c r="D440" s="33" t="s">
        <v>343</v>
      </c>
      <c r="E440" s="33" t="s">
        <v>320</v>
      </c>
      <c r="F440" s="35"/>
      <c r="G440" s="35"/>
      <c r="H440" s="35"/>
    </row>
    <row r="441" spans="1:8" ht="19.5" hidden="1" customHeight="1" x14ac:dyDescent="0.25">
      <c r="A441" s="36" t="s">
        <v>166</v>
      </c>
      <c r="B441" s="33" t="s">
        <v>146</v>
      </c>
      <c r="C441" s="33" t="s">
        <v>104</v>
      </c>
      <c r="D441" s="33" t="s">
        <v>216</v>
      </c>
      <c r="E441" s="33" t="s">
        <v>102</v>
      </c>
      <c r="F441" s="35">
        <f t="shared" ref="F441:H442" si="82">F442</f>
        <v>0</v>
      </c>
      <c r="G441" s="35">
        <f t="shared" si="82"/>
        <v>0</v>
      </c>
      <c r="H441" s="35">
        <f t="shared" si="82"/>
        <v>0</v>
      </c>
    </row>
    <row r="442" spans="1:8" ht="18" hidden="1" customHeight="1" x14ac:dyDescent="0.25">
      <c r="A442" s="36" t="s">
        <v>217</v>
      </c>
      <c r="B442" s="33" t="s">
        <v>146</v>
      </c>
      <c r="C442" s="33" t="s">
        <v>104</v>
      </c>
      <c r="D442" s="33" t="s">
        <v>218</v>
      </c>
      <c r="E442" s="33" t="s">
        <v>102</v>
      </c>
      <c r="F442" s="35">
        <f t="shared" si="82"/>
        <v>0</v>
      </c>
      <c r="G442" s="35">
        <f t="shared" si="82"/>
        <v>0</v>
      </c>
      <c r="H442" s="35">
        <f t="shared" si="82"/>
        <v>0</v>
      </c>
    </row>
    <row r="443" spans="1:8" ht="27.75" hidden="1" customHeight="1" x14ac:dyDescent="0.25">
      <c r="A443" s="36" t="s">
        <v>123</v>
      </c>
      <c r="B443" s="33" t="s">
        <v>146</v>
      </c>
      <c r="C443" s="33" t="s">
        <v>104</v>
      </c>
      <c r="D443" s="33" t="s">
        <v>218</v>
      </c>
      <c r="E443" s="33" t="s">
        <v>124</v>
      </c>
      <c r="F443" s="35">
        <v>0</v>
      </c>
      <c r="G443" s="35">
        <v>0</v>
      </c>
      <c r="H443" s="35">
        <v>0</v>
      </c>
    </row>
    <row r="444" spans="1:8" ht="42" customHeight="1" x14ac:dyDescent="0.25">
      <c r="A444" s="36" t="s">
        <v>791</v>
      </c>
      <c r="B444" s="33" t="s">
        <v>146</v>
      </c>
      <c r="C444" s="33" t="s">
        <v>104</v>
      </c>
      <c r="D444" s="33" t="s">
        <v>809</v>
      </c>
      <c r="E444" s="33" t="s">
        <v>102</v>
      </c>
      <c r="F444" s="35">
        <f>F445</f>
        <v>661.7</v>
      </c>
      <c r="G444" s="35">
        <v>0</v>
      </c>
      <c r="H444" s="35">
        <v>0</v>
      </c>
    </row>
    <row r="445" spans="1:8" ht="27.75" customHeight="1" x14ac:dyDescent="0.25">
      <c r="A445" s="36" t="s">
        <v>121</v>
      </c>
      <c r="B445" s="33" t="s">
        <v>146</v>
      </c>
      <c r="C445" s="33" t="s">
        <v>104</v>
      </c>
      <c r="D445" s="33" t="s">
        <v>809</v>
      </c>
      <c r="E445" s="33" t="s">
        <v>122</v>
      </c>
      <c r="F445" s="35">
        <f>F446</f>
        <v>661.7</v>
      </c>
      <c r="G445" s="35">
        <v>0</v>
      </c>
      <c r="H445" s="35">
        <v>0</v>
      </c>
    </row>
    <row r="446" spans="1:8" ht="27.75" customHeight="1" x14ac:dyDescent="0.25">
      <c r="A446" s="36" t="s">
        <v>123</v>
      </c>
      <c r="B446" s="33" t="s">
        <v>146</v>
      </c>
      <c r="C446" s="33" t="s">
        <v>104</v>
      </c>
      <c r="D446" s="33" t="s">
        <v>809</v>
      </c>
      <c r="E446" s="33" t="s">
        <v>124</v>
      </c>
      <c r="F446" s="35">
        <f>700-38.3</f>
        <v>661.7</v>
      </c>
      <c r="G446" s="35">
        <v>0</v>
      </c>
      <c r="H446" s="35">
        <v>0</v>
      </c>
    </row>
    <row r="447" spans="1:8" ht="35.25" customHeight="1" x14ac:dyDescent="0.25">
      <c r="A447" s="36" t="s">
        <v>211</v>
      </c>
      <c r="B447" s="33" t="s">
        <v>146</v>
      </c>
      <c r="C447" s="33" t="s">
        <v>104</v>
      </c>
      <c r="D447" s="33" t="s">
        <v>212</v>
      </c>
      <c r="E447" s="33" t="s">
        <v>102</v>
      </c>
      <c r="F447" s="35">
        <f>F448</f>
        <v>1096</v>
      </c>
      <c r="G447" s="35">
        <f t="shared" ref="G447:H448" si="83">G448</f>
        <v>0</v>
      </c>
      <c r="H447" s="35">
        <f t="shared" si="83"/>
        <v>0</v>
      </c>
    </row>
    <row r="448" spans="1:8" ht="27.75" customHeight="1" x14ac:dyDescent="0.25">
      <c r="A448" s="36" t="s">
        <v>221</v>
      </c>
      <c r="B448" s="33" t="s">
        <v>146</v>
      </c>
      <c r="C448" s="33" t="s">
        <v>104</v>
      </c>
      <c r="D448" s="33" t="s">
        <v>222</v>
      </c>
      <c r="E448" s="33" t="s">
        <v>102</v>
      </c>
      <c r="F448" s="35">
        <f>F449</f>
        <v>1096</v>
      </c>
      <c r="G448" s="35">
        <f t="shared" si="83"/>
        <v>0</v>
      </c>
      <c r="H448" s="35">
        <f t="shared" si="83"/>
        <v>0</v>
      </c>
    </row>
    <row r="449" spans="1:8" ht="21" customHeight="1" x14ac:dyDescent="0.25">
      <c r="A449" s="36" t="s">
        <v>180</v>
      </c>
      <c r="B449" s="33" t="s">
        <v>146</v>
      </c>
      <c r="C449" s="33" t="s">
        <v>104</v>
      </c>
      <c r="D449" s="33" t="s">
        <v>223</v>
      </c>
      <c r="E449" s="33" t="s">
        <v>102</v>
      </c>
      <c r="F449" s="35">
        <f>F450+F452</f>
        <v>1096</v>
      </c>
      <c r="G449" s="35">
        <f t="shared" ref="G449:H449" si="84">G450+G452</f>
        <v>0</v>
      </c>
      <c r="H449" s="35">
        <f t="shared" si="84"/>
        <v>0</v>
      </c>
    </row>
    <row r="450" spans="1:8" ht="27.75" customHeight="1" x14ac:dyDescent="0.25">
      <c r="A450" s="36" t="s">
        <v>121</v>
      </c>
      <c r="B450" s="33" t="s">
        <v>146</v>
      </c>
      <c r="C450" s="33" t="s">
        <v>104</v>
      </c>
      <c r="D450" s="33" t="s">
        <v>223</v>
      </c>
      <c r="E450" s="33" t="s">
        <v>122</v>
      </c>
      <c r="F450" s="35">
        <f>F451</f>
        <v>396</v>
      </c>
      <c r="G450" s="35">
        <f t="shared" ref="G450:H450" si="85">G451</f>
        <v>0</v>
      </c>
      <c r="H450" s="35">
        <f t="shared" si="85"/>
        <v>0</v>
      </c>
    </row>
    <row r="451" spans="1:8" ht="27.75" customHeight="1" x14ac:dyDescent="0.25">
      <c r="A451" s="36" t="s">
        <v>123</v>
      </c>
      <c r="B451" s="33" t="s">
        <v>146</v>
      </c>
      <c r="C451" s="33" t="s">
        <v>104</v>
      </c>
      <c r="D451" s="33" t="s">
        <v>223</v>
      </c>
      <c r="E451" s="33" t="s">
        <v>124</v>
      </c>
      <c r="F451" s="35">
        <v>396</v>
      </c>
      <c r="G451" s="35">
        <v>0</v>
      </c>
      <c r="H451" s="35">
        <v>0</v>
      </c>
    </row>
    <row r="452" spans="1:8" ht="24.75" customHeight="1" x14ac:dyDescent="0.25">
      <c r="A452" s="36" t="s">
        <v>125</v>
      </c>
      <c r="B452" s="33" t="s">
        <v>146</v>
      </c>
      <c r="C452" s="33" t="s">
        <v>104</v>
      </c>
      <c r="D452" s="33" t="s">
        <v>223</v>
      </c>
      <c r="E452" s="33" t="s">
        <v>126</v>
      </c>
      <c r="F452" s="35">
        <f>F454</f>
        <v>700</v>
      </c>
      <c r="G452" s="35">
        <f t="shared" ref="G452:H452" si="86">G454</f>
        <v>0</v>
      </c>
      <c r="H452" s="35">
        <f t="shared" si="86"/>
        <v>0</v>
      </c>
    </row>
    <row r="453" spans="1:8" ht="39.75" hidden="1" customHeight="1" x14ac:dyDescent="0.25">
      <c r="A453" s="116"/>
      <c r="B453" s="33"/>
      <c r="C453" s="33"/>
      <c r="D453" s="33"/>
      <c r="E453" s="33"/>
      <c r="F453" s="35"/>
      <c r="G453" s="35"/>
      <c r="H453" s="35"/>
    </row>
    <row r="454" spans="1:8" ht="57" customHeight="1" x14ac:dyDescent="0.25">
      <c r="A454" s="116" t="s">
        <v>721</v>
      </c>
      <c r="B454" s="33" t="s">
        <v>146</v>
      </c>
      <c r="C454" s="33" t="s">
        <v>104</v>
      </c>
      <c r="D454" s="33" t="s">
        <v>223</v>
      </c>
      <c r="E454" s="33" t="s">
        <v>320</v>
      </c>
      <c r="F454" s="35">
        <v>700</v>
      </c>
      <c r="G454" s="35">
        <v>0</v>
      </c>
      <c r="H454" s="35">
        <v>0</v>
      </c>
    </row>
    <row r="455" spans="1:8" ht="54.75" customHeight="1" x14ac:dyDescent="0.25">
      <c r="A455" s="36" t="s">
        <v>224</v>
      </c>
      <c r="B455" s="33" t="s">
        <v>146</v>
      </c>
      <c r="C455" s="33" t="s">
        <v>104</v>
      </c>
      <c r="D455" s="33" t="s">
        <v>225</v>
      </c>
      <c r="E455" s="33" t="s">
        <v>102</v>
      </c>
      <c r="F455" s="35">
        <f>F456</f>
        <v>201.4</v>
      </c>
      <c r="G455" s="35">
        <f>G456</f>
        <v>398</v>
      </c>
      <c r="H455" s="35">
        <f>H456</f>
        <v>398</v>
      </c>
    </row>
    <row r="456" spans="1:8" ht="18" customHeight="1" x14ac:dyDescent="0.25">
      <c r="A456" s="36" t="s">
        <v>180</v>
      </c>
      <c r="B456" s="33" t="s">
        <v>146</v>
      </c>
      <c r="C456" s="33" t="s">
        <v>104</v>
      </c>
      <c r="D456" s="33" t="s">
        <v>361</v>
      </c>
      <c r="E456" s="33" t="s">
        <v>102</v>
      </c>
      <c r="F456" s="35">
        <f>F457+F459</f>
        <v>201.4</v>
      </c>
      <c r="G456" s="35">
        <f>G457+G459</f>
        <v>398</v>
      </c>
      <c r="H456" s="35">
        <f>H457+H459</f>
        <v>398</v>
      </c>
    </row>
    <row r="457" spans="1:8" ht="27.75" customHeight="1" x14ac:dyDescent="0.25">
      <c r="A457" s="36" t="s">
        <v>121</v>
      </c>
      <c r="B457" s="33" t="s">
        <v>146</v>
      </c>
      <c r="C457" s="33" t="s">
        <v>104</v>
      </c>
      <c r="D457" s="33" t="s">
        <v>361</v>
      </c>
      <c r="E457" s="33" t="s">
        <v>122</v>
      </c>
      <c r="F457" s="35">
        <f>F458</f>
        <v>103.4</v>
      </c>
      <c r="G457" s="35">
        <f>G458</f>
        <v>398</v>
      </c>
      <c r="H457" s="35">
        <f>H458</f>
        <v>398</v>
      </c>
    </row>
    <row r="458" spans="1:8" ht="27.75" customHeight="1" x14ac:dyDescent="0.25">
      <c r="A458" s="36" t="s">
        <v>123</v>
      </c>
      <c r="B458" s="33" t="s">
        <v>146</v>
      </c>
      <c r="C458" s="33" t="s">
        <v>104</v>
      </c>
      <c r="D458" s="33" t="s">
        <v>361</v>
      </c>
      <c r="E458" s="33" t="s">
        <v>124</v>
      </c>
      <c r="F458" s="35">
        <f>398-150-98-46.6</f>
        <v>103.4</v>
      </c>
      <c r="G458" s="35">
        <v>398</v>
      </c>
      <c r="H458" s="35">
        <v>398</v>
      </c>
    </row>
    <row r="459" spans="1:8" ht="39.75" customHeight="1" x14ac:dyDescent="0.25">
      <c r="A459" s="36" t="s">
        <v>227</v>
      </c>
      <c r="B459" s="33" t="s">
        <v>146</v>
      </c>
      <c r="C459" s="33" t="s">
        <v>104</v>
      </c>
      <c r="D459" s="33" t="s">
        <v>361</v>
      </c>
      <c r="E459" s="33" t="s">
        <v>228</v>
      </c>
      <c r="F459" s="35">
        <f>F460</f>
        <v>98</v>
      </c>
      <c r="G459" s="35">
        <f>G460</f>
        <v>0</v>
      </c>
      <c r="H459" s="35">
        <f>H460</f>
        <v>0</v>
      </c>
    </row>
    <row r="460" spans="1:8" ht="21" customHeight="1" x14ac:dyDescent="0.25">
      <c r="A460" s="36" t="s">
        <v>229</v>
      </c>
      <c r="B460" s="33" t="s">
        <v>146</v>
      </c>
      <c r="C460" s="33" t="s">
        <v>104</v>
      </c>
      <c r="D460" s="33" t="s">
        <v>361</v>
      </c>
      <c r="E460" s="33" t="s">
        <v>230</v>
      </c>
      <c r="F460" s="35">
        <v>98</v>
      </c>
      <c r="G460" s="35">
        <v>0</v>
      </c>
      <c r="H460" s="35">
        <v>0</v>
      </c>
    </row>
    <row r="461" spans="1:8" s="38" customFormat="1" ht="18" customHeight="1" x14ac:dyDescent="0.25">
      <c r="A461" s="36" t="s">
        <v>362</v>
      </c>
      <c r="B461" s="33" t="s">
        <v>146</v>
      </c>
      <c r="C461" s="33" t="s">
        <v>244</v>
      </c>
      <c r="D461" s="33" t="s">
        <v>101</v>
      </c>
      <c r="E461" s="33" t="s">
        <v>102</v>
      </c>
      <c r="F461" s="35">
        <f>F462+F491</f>
        <v>2574.8000000000002</v>
      </c>
      <c r="G461" s="35">
        <f>G462+G491</f>
        <v>2370</v>
      </c>
      <c r="H461" s="35">
        <f>H462+H491</f>
        <v>2370</v>
      </c>
    </row>
    <row r="462" spans="1:8" s="38" customFormat="1" ht="39" x14ac:dyDescent="0.25">
      <c r="A462" s="36" t="s">
        <v>363</v>
      </c>
      <c r="B462" s="33" t="s">
        <v>146</v>
      </c>
      <c r="C462" s="33" t="s">
        <v>244</v>
      </c>
      <c r="D462" s="33" t="s">
        <v>364</v>
      </c>
      <c r="E462" s="33" t="s">
        <v>102</v>
      </c>
      <c r="F462" s="35">
        <f>F463+F467+F471+F475+F479+F487</f>
        <v>2574.8000000000002</v>
      </c>
      <c r="G462" s="35">
        <f>G463+G467+G471+G475+G479+G487</f>
        <v>2370</v>
      </c>
      <c r="H462" s="35">
        <f>H463+H467+H471+H475+H479+H487</f>
        <v>2370</v>
      </c>
    </row>
    <row r="463" spans="1:8" s="38" customFormat="1" ht="51.75" x14ac:dyDescent="0.25">
      <c r="A463" s="36" t="s">
        <v>365</v>
      </c>
      <c r="B463" s="33" t="s">
        <v>146</v>
      </c>
      <c r="C463" s="33" t="s">
        <v>244</v>
      </c>
      <c r="D463" s="33" t="s">
        <v>366</v>
      </c>
      <c r="E463" s="33" t="s">
        <v>102</v>
      </c>
      <c r="F463" s="35">
        <f t="shared" ref="F463:H465" si="87">F464</f>
        <v>195</v>
      </c>
      <c r="G463" s="35">
        <f t="shared" si="87"/>
        <v>200</v>
      </c>
      <c r="H463" s="35">
        <f t="shared" si="87"/>
        <v>200</v>
      </c>
    </row>
    <row r="464" spans="1:8" s="38" customFormat="1" ht="15" x14ac:dyDescent="0.25">
      <c r="A464" s="36" t="s">
        <v>180</v>
      </c>
      <c r="B464" s="33" t="s">
        <v>146</v>
      </c>
      <c r="C464" s="33" t="s">
        <v>244</v>
      </c>
      <c r="D464" s="33" t="s">
        <v>367</v>
      </c>
      <c r="E464" s="33" t="s">
        <v>102</v>
      </c>
      <c r="F464" s="35">
        <f t="shared" si="87"/>
        <v>195</v>
      </c>
      <c r="G464" s="35">
        <f t="shared" si="87"/>
        <v>200</v>
      </c>
      <c r="H464" s="35">
        <f t="shared" si="87"/>
        <v>200</v>
      </c>
    </row>
    <row r="465" spans="1:8" s="38" customFormat="1" ht="26.25" x14ac:dyDescent="0.25">
      <c r="A465" s="36" t="s">
        <v>121</v>
      </c>
      <c r="B465" s="33" t="s">
        <v>146</v>
      </c>
      <c r="C465" s="33" t="s">
        <v>244</v>
      </c>
      <c r="D465" s="33" t="s">
        <v>367</v>
      </c>
      <c r="E465" s="33" t="s">
        <v>122</v>
      </c>
      <c r="F465" s="35">
        <f t="shared" si="87"/>
        <v>195</v>
      </c>
      <c r="G465" s="35">
        <f t="shared" si="87"/>
        <v>200</v>
      </c>
      <c r="H465" s="35">
        <f t="shared" si="87"/>
        <v>200</v>
      </c>
    </row>
    <row r="466" spans="1:8" s="39" customFormat="1" ht="30" customHeight="1" x14ac:dyDescent="0.25">
      <c r="A466" s="36" t="s">
        <v>123</v>
      </c>
      <c r="B466" s="33" t="s">
        <v>146</v>
      </c>
      <c r="C466" s="33" t="s">
        <v>244</v>
      </c>
      <c r="D466" s="33" t="s">
        <v>367</v>
      </c>
      <c r="E466" s="33" t="s">
        <v>124</v>
      </c>
      <c r="F466" s="35">
        <f>200-5</f>
        <v>195</v>
      </c>
      <c r="G466" s="35">
        <v>200</v>
      </c>
      <c r="H466" s="35">
        <v>200</v>
      </c>
    </row>
    <row r="467" spans="1:8" s="39" customFormat="1" ht="69.75" customHeight="1" x14ac:dyDescent="0.25">
      <c r="A467" s="36" t="s">
        <v>368</v>
      </c>
      <c r="B467" s="33" t="s">
        <v>146</v>
      </c>
      <c r="C467" s="33" t="s">
        <v>244</v>
      </c>
      <c r="D467" s="33" t="s">
        <v>369</v>
      </c>
      <c r="E467" s="33" t="s">
        <v>102</v>
      </c>
      <c r="F467" s="35">
        <f t="shared" ref="F467:H469" si="88">F468</f>
        <v>509.5</v>
      </c>
      <c r="G467" s="35">
        <f t="shared" si="88"/>
        <v>520</v>
      </c>
      <c r="H467" s="35">
        <f t="shared" si="88"/>
        <v>520</v>
      </c>
    </row>
    <row r="468" spans="1:8" s="39" customFormat="1" ht="17.25" customHeight="1" x14ac:dyDescent="0.25">
      <c r="A468" s="36" t="s">
        <v>180</v>
      </c>
      <c r="B468" s="33" t="s">
        <v>146</v>
      </c>
      <c r="C468" s="33" t="s">
        <v>244</v>
      </c>
      <c r="D468" s="33" t="s">
        <v>370</v>
      </c>
      <c r="E468" s="33" t="s">
        <v>102</v>
      </c>
      <c r="F468" s="35">
        <f t="shared" si="88"/>
        <v>509.5</v>
      </c>
      <c r="G468" s="35">
        <f t="shared" si="88"/>
        <v>520</v>
      </c>
      <c r="H468" s="35">
        <f t="shared" si="88"/>
        <v>520</v>
      </c>
    </row>
    <row r="469" spans="1:8" s="39" customFormat="1" ht="26.25" x14ac:dyDescent="0.25">
      <c r="A469" s="36" t="s">
        <v>121</v>
      </c>
      <c r="B469" s="33" t="s">
        <v>146</v>
      </c>
      <c r="C469" s="33" t="s">
        <v>244</v>
      </c>
      <c r="D469" s="33" t="s">
        <v>370</v>
      </c>
      <c r="E469" s="33" t="s">
        <v>122</v>
      </c>
      <c r="F469" s="35">
        <f t="shared" si="88"/>
        <v>509.5</v>
      </c>
      <c r="G469" s="35">
        <f t="shared" si="88"/>
        <v>520</v>
      </c>
      <c r="H469" s="35">
        <f t="shared" si="88"/>
        <v>520</v>
      </c>
    </row>
    <row r="470" spans="1:8" s="39" customFormat="1" ht="39" x14ac:dyDescent="0.25">
      <c r="A470" s="36" t="s">
        <v>123</v>
      </c>
      <c r="B470" s="33" t="s">
        <v>146</v>
      </c>
      <c r="C470" s="33" t="s">
        <v>244</v>
      </c>
      <c r="D470" s="33" t="s">
        <v>370</v>
      </c>
      <c r="E470" s="33" t="s">
        <v>124</v>
      </c>
      <c r="F470" s="35">
        <f>520-10.5</f>
        <v>509.5</v>
      </c>
      <c r="G470" s="35">
        <v>520</v>
      </c>
      <c r="H470" s="35">
        <v>520</v>
      </c>
    </row>
    <row r="471" spans="1:8" s="39" customFormat="1" ht="26.25" x14ac:dyDescent="0.25">
      <c r="A471" s="36" t="s">
        <v>371</v>
      </c>
      <c r="B471" s="33" t="s">
        <v>146</v>
      </c>
      <c r="C471" s="33" t="s">
        <v>244</v>
      </c>
      <c r="D471" s="33" t="s">
        <v>372</v>
      </c>
      <c r="E471" s="33" t="s">
        <v>102</v>
      </c>
      <c r="F471" s="35">
        <f t="shared" ref="F471:H473" si="89">F472</f>
        <v>1108.3</v>
      </c>
      <c r="G471" s="35">
        <f t="shared" si="89"/>
        <v>880</v>
      </c>
      <c r="H471" s="35">
        <f t="shared" si="89"/>
        <v>880</v>
      </c>
    </row>
    <row r="472" spans="1:8" s="39" customFormat="1" ht="15" x14ac:dyDescent="0.25">
      <c r="A472" s="36" t="s">
        <v>180</v>
      </c>
      <c r="B472" s="33" t="s">
        <v>146</v>
      </c>
      <c r="C472" s="33" t="s">
        <v>244</v>
      </c>
      <c r="D472" s="33" t="s">
        <v>373</v>
      </c>
      <c r="E472" s="33" t="s">
        <v>102</v>
      </c>
      <c r="F472" s="35">
        <f t="shared" si="89"/>
        <v>1108.3</v>
      </c>
      <c r="G472" s="35">
        <f t="shared" si="89"/>
        <v>880</v>
      </c>
      <c r="H472" s="35">
        <f t="shared" si="89"/>
        <v>880</v>
      </c>
    </row>
    <row r="473" spans="1:8" s="39" customFormat="1" ht="26.25" x14ac:dyDescent="0.25">
      <c r="A473" s="36" t="s">
        <v>121</v>
      </c>
      <c r="B473" s="33" t="s">
        <v>146</v>
      </c>
      <c r="C473" s="33" t="s">
        <v>244</v>
      </c>
      <c r="D473" s="33" t="s">
        <v>373</v>
      </c>
      <c r="E473" s="33" t="s">
        <v>122</v>
      </c>
      <c r="F473" s="35">
        <f t="shared" si="89"/>
        <v>1108.3</v>
      </c>
      <c r="G473" s="35">
        <f t="shared" si="89"/>
        <v>880</v>
      </c>
      <c r="H473" s="35">
        <f t="shared" si="89"/>
        <v>880</v>
      </c>
    </row>
    <row r="474" spans="1:8" s="39" customFormat="1" ht="32.25" customHeight="1" x14ac:dyDescent="0.25">
      <c r="A474" s="36" t="s">
        <v>123</v>
      </c>
      <c r="B474" s="33" t="s">
        <v>146</v>
      </c>
      <c r="C474" s="33" t="s">
        <v>244</v>
      </c>
      <c r="D474" s="33" t="s">
        <v>373</v>
      </c>
      <c r="E474" s="33" t="s">
        <v>124</v>
      </c>
      <c r="F474" s="35">
        <f>880+417.1-188.8</f>
        <v>1108.3</v>
      </c>
      <c r="G474" s="35">
        <v>880</v>
      </c>
      <c r="H474" s="35">
        <v>880</v>
      </c>
    </row>
    <row r="475" spans="1:8" s="39" customFormat="1" ht="39" x14ac:dyDescent="0.25">
      <c r="A475" s="36" t="s">
        <v>374</v>
      </c>
      <c r="B475" s="33" t="s">
        <v>146</v>
      </c>
      <c r="C475" s="33" t="s">
        <v>244</v>
      </c>
      <c r="D475" s="33" t="s">
        <v>375</v>
      </c>
      <c r="E475" s="33" t="s">
        <v>102</v>
      </c>
      <c r="F475" s="35">
        <f t="shared" ref="F475:H477" si="90">F476</f>
        <v>712</v>
      </c>
      <c r="G475" s="35">
        <f t="shared" si="90"/>
        <v>720</v>
      </c>
      <c r="H475" s="35">
        <f t="shared" si="90"/>
        <v>720</v>
      </c>
    </row>
    <row r="476" spans="1:8" s="39" customFormat="1" ht="15" x14ac:dyDescent="0.25">
      <c r="A476" s="36" t="s">
        <v>180</v>
      </c>
      <c r="B476" s="33" t="s">
        <v>146</v>
      </c>
      <c r="C476" s="33" t="s">
        <v>244</v>
      </c>
      <c r="D476" s="33" t="s">
        <v>376</v>
      </c>
      <c r="E476" s="33" t="s">
        <v>102</v>
      </c>
      <c r="F476" s="35">
        <f t="shared" si="90"/>
        <v>712</v>
      </c>
      <c r="G476" s="35">
        <f t="shared" si="90"/>
        <v>720</v>
      </c>
      <c r="H476" s="35">
        <f t="shared" si="90"/>
        <v>720</v>
      </c>
    </row>
    <row r="477" spans="1:8" s="39" customFormat="1" ht="26.25" x14ac:dyDescent="0.25">
      <c r="A477" s="36" t="s">
        <v>121</v>
      </c>
      <c r="B477" s="33" t="s">
        <v>146</v>
      </c>
      <c r="C477" s="33" t="s">
        <v>244</v>
      </c>
      <c r="D477" s="33" t="s">
        <v>376</v>
      </c>
      <c r="E477" s="33" t="s">
        <v>122</v>
      </c>
      <c r="F477" s="35">
        <f t="shared" si="90"/>
        <v>712</v>
      </c>
      <c r="G477" s="35">
        <f t="shared" si="90"/>
        <v>720</v>
      </c>
      <c r="H477" s="35">
        <f t="shared" si="90"/>
        <v>720</v>
      </c>
    </row>
    <row r="478" spans="1:8" s="39" customFormat="1" ht="32.25" customHeight="1" x14ac:dyDescent="0.25">
      <c r="A478" s="36" t="s">
        <v>123</v>
      </c>
      <c r="B478" s="33" t="s">
        <v>146</v>
      </c>
      <c r="C478" s="33" t="s">
        <v>244</v>
      </c>
      <c r="D478" s="33" t="s">
        <v>376</v>
      </c>
      <c r="E478" s="33" t="s">
        <v>124</v>
      </c>
      <c r="F478" s="35">
        <f>720-8</f>
        <v>712</v>
      </c>
      <c r="G478" s="35">
        <v>720</v>
      </c>
      <c r="H478" s="35">
        <v>720</v>
      </c>
    </row>
    <row r="479" spans="1:8" s="39" customFormat="1" ht="26.25" x14ac:dyDescent="0.25">
      <c r="A479" s="36" t="s">
        <v>377</v>
      </c>
      <c r="B479" s="33" t="s">
        <v>146</v>
      </c>
      <c r="C479" s="33" t="s">
        <v>244</v>
      </c>
      <c r="D479" s="33" t="s">
        <v>378</v>
      </c>
      <c r="E479" s="33" t="s">
        <v>102</v>
      </c>
      <c r="F479" s="35">
        <f t="shared" ref="F479:H481" si="91">F480</f>
        <v>50</v>
      </c>
      <c r="G479" s="35">
        <f t="shared" si="91"/>
        <v>50</v>
      </c>
      <c r="H479" s="35">
        <f t="shared" si="91"/>
        <v>50</v>
      </c>
    </row>
    <row r="480" spans="1:8" s="39" customFormat="1" ht="15" x14ac:dyDescent="0.25">
      <c r="A480" s="36" t="s">
        <v>180</v>
      </c>
      <c r="B480" s="33" t="s">
        <v>146</v>
      </c>
      <c r="C480" s="33" t="s">
        <v>244</v>
      </c>
      <c r="D480" s="33" t="s">
        <v>379</v>
      </c>
      <c r="E480" s="33" t="s">
        <v>102</v>
      </c>
      <c r="F480" s="35">
        <f t="shared" si="91"/>
        <v>50</v>
      </c>
      <c r="G480" s="35">
        <f t="shared" si="91"/>
        <v>50</v>
      </c>
      <c r="H480" s="35">
        <f t="shared" si="91"/>
        <v>50</v>
      </c>
    </row>
    <row r="481" spans="1:8" s="39" customFormat="1" ht="26.25" x14ac:dyDescent="0.25">
      <c r="A481" s="36" t="s">
        <v>121</v>
      </c>
      <c r="B481" s="33" t="s">
        <v>146</v>
      </c>
      <c r="C481" s="33" t="s">
        <v>244</v>
      </c>
      <c r="D481" s="33" t="s">
        <v>379</v>
      </c>
      <c r="E481" s="33" t="s">
        <v>122</v>
      </c>
      <c r="F481" s="35">
        <f t="shared" si="91"/>
        <v>50</v>
      </c>
      <c r="G481" s="35">
        <f t="shared" si="91"/>
        <v>50</v>
      </c>
      <c r="H481" s="35">
        <f t="shared" si="91"/>
        <v>50</v>
      </c>
    </row>
    <row r="482" spans="1:8" s="39" customFormat="1" ht="30.75" customHeight="1" x14ac:dyDescent="0.25">
      <c r="A482" s="36" t="s">
        <v>123</v>
      </c>
      <c r="B482" s="33" t="s">
        <v>146</v>
      </c>
      <c r="C482" s="33" t="s">
        <v>244</v>
      </c>
      <c r="D482" s="33" t="s">
        <v>379</v>
      </c>
      <c r="E482" s="33" t="s">
        <v>124</v>
      </c>
      <c r="F482" s="35">
        <v>50</v>
      </c>
      <c r="G482" s="35">
        <v>50</v>
      </c>
      <c r="H482" s="35">
        <v>50</v>
      </c>
    </row>
    <row r="483" spans="1:8" s="39" customFormat="1" ht="26.25" hidden="1" x14ac:dyDescent="0.25">
      <c r="A483" s="36" t="s">
        <v>380</v>
      </c>
      <c r="B483" s="33" t="s">
        <v>146</v>
      </c>
      <c r="C483" s="33" t="s">
        <v>244</v>
      </c>
      <c r="D483" s="33" t="s">
        <v>381</v>
      </c>
      <c r="E483" s="33" t="s">
        <v>102</v>
      </c>
      <c r="F483" s="35">
        <f>F485</f>
        <v>0</v>
      </c>
      <c r="G483" s="35">
        <f>G485</f>
        <v>0</v>
      </c>
      <c r="H483" s="35">
        <f>H485</f>
        <v>0</v>
      </c>
    </row>
    <row r="484" spans="1:8" s="39" customFormat="1" ht="15" hidden="1" x14ac:dyDescent="0.25">
      <c r="A484" s="36" t="s">
        <v>180</v>
      </c>
      <c r="B484" s="33" t="s">
        <v>146</v>
      </c>
      <c r="C484" s="33" t="s">
        <v>244</v>
      </c>
      <c r="D484" s="33" t="s">
        <v>382</v>
      </c>
      <c r="E484" s="33" t="s">
        <v>102</v>
      </c>
      <c r="F484" s="35">
        <f t="shared" ref="F484:H485" si="92">F485</f>
        <v>0</v>
      </c>
      <c r="G484" s="35">
        <f t="shared" si="92"/>
        <v>0</v>
      </c>
      <c r="H484" s="35">
        <f t="shared" si="92"/>
        <v>0</v>
      </c>
    </row>
    <row r="485" spans="1:8" s="39" customFormat="1" ht="26.25" hidden="1" x14ac:dyDescent="0.25">
      <c r="A485" s="36" t="s">
        <v>121</v>
      </c>
      <c r="B485" s="33" t="s">
        <v>146</v>
      </c>
      <c r="C485" s="33" t="s">
        <v>244</v>
      </c>
      <c r="D485" s="33" t="s">
        <v>382</v>
      </c>
      <c r="E485" s="33" t="s">
        <v>122</v>
      </c>
      <c r="F485" s="35">
        <f t="shared" si="92"/>
        <v>0</v>
      </c>
      <c r="G485" s="35">
        <f t="shared" si="92"/>
        <v>0</v>
      </c>
      <c r="H485" s="35">
        <f t="shared" si="92"/>
        <v>0</v>
      </c>
    </row>
    <row r="486" spans="1:8" s="39" customFormat="1" ht="39" hidden="1" x14ac:dyDescent="0.25">
      <c r="A486" s="36" t="s">
        <v>123</v>
      </c>
      <c r="B486" s="33" t="s">
        <v>146</v>
      </c>
      <c r="C486" s="33" t="s">
        <v>244</v>
      </c>
      <c r="D486" s="33" t="s">
        <v>382</v>
      </c>
      <c r="E486" s="33" t="s">
        <v>124</v>
      </c>
      <c r="F486" s="35">
        <f>50-50</f>
        <v>0</v>
      </c>
      <c r="G486" s="35">
        <f>50-50</f>
        <v>0</v>
      </c>
      <c r="H486" s="35">
        <f>50-50</f>
        <v>0</v>
      </c>
    </row>
    <row r="487" spans="1:8" s="39" customFormat="1" ht="26.25" hidden="1" x14ac:dyDescent="0.25">
      <c r="A487" s="36" t="s">
        <v>380</v>
      </c>
      <c r="B487" s="33" t="s">
        <v>146</v>
      </c>
      <c r="C487" s="33" t="s">
        <v>244</v>
      </c>
      <c r="D487" s="33" t="s">
        <v>381</v>
      </c>
      <c r="E487" s="33" t="s">
        <v>102</v>
      </c>
      <c r="F487" s="35">
        <f t="shared" ref="F487:H489" si="93">F488</f>
        <v>0</v>
      </c>
      <c r="G487" s="35">
        <f t="shared" si="93"/>
        <v>0</v>
      </c>
      <c r="H487" s="35">
        <f t="shared" si="93"/>
        <v>0</v>
      </c>
    </row>
    <row r="488" spans="1:8" s="39" customFormat="1" ht="15" hidden="1" x14ac:dyDescent="0.25">
      <c r="A488" s="36" t="s">
        <v>180</v>
      </c>
      <c r="B488" s="33" t="s">
        <v>146</v>
      </c>
      <c r="C488" s="33" t="s">
        <v>244</v>
      </c>
      <c r="D488" s="33" t="s">
        <v>382</v>
      </c>
      <c r="E488" s="33" t="s">
        <v>102</v>
      </c>
      <c r="F488" s="35">
        <f t="shared" si="93"/>
        <v>0</v>
      </c>
      <c r="G488" s="35">
        <f t="shared" si="93"/>
        <v>0</v>
      </c>
      <c r="H488" s="35">
        <f t="shared" si="93"/>
        <v>0</v>
      </c>
    </row>
    <row r="489" spans="1:8" s="39" customFormat="1" ht="26.25" hidden="1" x14ac:dyDescent="0.25">
      <c r="A489" s="36" t="s">
        <v>121</v>
      </c>
      <c r="B489" s="33" t="s">
        <v>146</v>
      </c>
      <c r="C489" s="33" t="s">
        <v>244</v>
      </c>
      <c r="D489" s="33" t="s">
        <v>382</v>
      </c>
      <c r="E489" s="33" t="s">
        <v>122</v>
      </c>
      <c r="F489" s="35">
        <f t="shared" si="93"/>
        <v>0</v>
      </c>
      <c r="G489" s="35">
        <f t="shared" si="93"/>
        <v>0</v>
      </c>
      <c r="H489" s="35">
        <f t="shared" si="93"/>
        <v>0</v>
      </c>
    </row>
    <row r="490" spans="1:8" s="39" customFormat="1" ht="39" hidden="1" x14ac:dyDescent="0.25">
      <c r="A490" s="36" t="s">
        <v>123</v>
      </c>
      <c r="B490" s="33" t="s">
        <v>146</v>
      </c>
      <c r="C490" s="33" t="s">
        <v>244</v>
      </c>
      <c r="D490" s="33" t="s">
        <v>382</v>
      </c>
      <c r="E490" s="33" t="s">
        <v>124</v>
      </c>
      <c r="F490" s="35">
        <f>50-8.6-41.4</f>
        <v>0</v>
      </c>
      <c r="G490" s="35">
        <f>50-8.6-41.4</f>
        <v>0</v>
      </c>
      <c r="H490" s="35">
        <f>50-8.6-41.4</f>
        <v>0</v>
      </c>
    </row>
    <row r="491" spans="1:8" s="39" customFormat="1" ht="39" hidden="1" x14ac:dyDescent="0.25">
      <c r="A491" s="36" t="s">
        <v>360</v>
      </c>
      <c r="B491" s="33" t="s">
        <v>146</v>
      </c>
      <c r="C491" s="33" t="s">
        <v>244</v>
      </c>
      <c r="D491" s="33" t="s">
        <v>212</v>
      </c>
      <c r="E491" s="33" t="s">
        <v>102</v>
      </c>
      <c r="F491" s="35">
        <f t="shared" ref="F491:H494" si="94">F492</f>
        <v>0</v>
      </c>
      <c r="G491" s="35">
        <f t="shared" si="94"/>
        <v>0</v>
      </c>
      <c r="H491" s="35">
        <f t="shared" si="94"/>
        <v>0</v>
      </c>
    </row>
    <row r="492" spans="1:8" s="39" customFormat="1" ht="26.25" hidden="1" x14ac:dyDescent="0.25">
      <c r="A492" s="36" t="s">
        <v>221</v>
      </c>
      <c r="B492" s="33" t="s">
        <v>146</v>
      </c>
      <c r="C492" s="33" t="s">
        <v>244</v>
      </c>
      <c r="D492" s="33" t="s">
        <v>222</v>
      </c>
      <c r="E492" s="33" t="s">
        <v>102</v>
      </c>
      <c r="F492" s="35">
        <f t="shared" si="94"/>
        <v>0</v>
      </c>
      <c r="G492" s="35">
        <f t="shared" si="94"/>
        <v>0</v>
      </c>
      <c r="H492" s="35">
        <f t="shared" si="94"/>
        <v>0</v>
      </c>
    </row>
    <row r="493" spans="1:8" s="39" customFormat="1" ht="15" hidden="1" x14ac:dyDescent="0.25">
      <c r="A493" s="36" t="s">
        <v>180</v>
      </c>
      <c r="B493" s="33" t="s">
        <v>146</v>
      </c>
      <c r="C493" s="33" t="s">
        <v>244</v>
      </c>
      <c r="D493" s="33" t="s">
        <v>223</v>
      </c>
      <c r="E493" s="33" t="s">
        <v>102</v>
      </c>
      <c r="F493" s="35">
        <f t="shared" si="94"/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121</v>
      </c>
      <c r="B494" s="33" t="s">
        <v>146</v>
      </c>
      <c r="C494" s="33" t="s">
        <v>244</v>
      </c>
      <c r="D494" s="33" t="s">
        <v>223</v>
      </c>
      <c r="E494" s="33" t="s">
        <v>122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39" hidden="1" x14ac:dyDescent="0.25">
      <c r="A495" s="36" t="s">
        <v>123</v>
      </c>
      <c r="B495" s="33" t="s">
        <v>146</v>
      </c>
      <c r="C495" s="33" t="s">
        <v>244</v>
      </c>
      <c r="D495" s="33" t="s">
        <v>223</v>
      </c>
      <c r="E495" s="33" t="s">
        <v>124</v>
      </c>
      <c r="F495" s="35">
        <v>0</v>
      </c>
      <c r="G495" s="35">
        <v>0</v>
      </c>
      <c r="H495" s="35">
        <v>0</v>
      </c>
    </row>
    <row r="496" spans="1:8" s="39" customFormat="1" ht="39" hidden="1" x14ac:dyDescent="0.25">
      <c r="A496" s="36" t="s">
        <v>383</v>
      </c>
      <c r="B496" s="33" t="s">
        <v>146</v>
      </c>
      <c r="C496" s="33" t="s">
        <v>244</v>
      </c>
      <c r="D496" s="33" t="s">
        <v>384</v>
      </c>
      <c r="E496" s="33" t="s">
        <v>102</v>
      </c>
      <c r="F496" s="35">
        <f t="shared" ref="F496:H498" si="95">F497</f>
        <v>0</v>
      </c>
      <c r="G496" s="35">
        <f t="shared" si="95"/>
        <v>0</v>
      </c>
      <c r="H496" s="35">
        <f t="shared" si="95"/>
        <v>0</v>
      </c>
    </row>
    <row r="497" spans="1:8" s="39" customFormat="1" ht="15" hidden="1" x14ac:dyDescent="0.25">
      <c r="A497" s="36" t="s">
        <v>180</v>
      </c>
      <c r="B497" s="33" t="s">
        <v>146</v>
      </c>
      <c r="C497" s="33" t="s">
        <v>244</v>
      </c>
      <c r="D497" s="33" t="s">
        <v>385</v>
      </c>
      <c r="E497" s="33" t="s">
        <v>102</v>
      </c>
      <c r="F497" s="35">
        <f t="shared" si="95"/>
        <v>0</v>
      </c>
      <c r="G497" s="35">
        <f t="shared" si="95"/>
        <v>0</v>
      </c>
      <c r="H497" s="35">
        <f t="shared" si="95"/>
        <v>0</v>
      </c>
    </row>
    <row r="498" spans="1:8" s="39" customFormat="1" ht="39" hidden="1" x14ac:dyDescent="0.25">
      <c r="A498" s="36" t="s">
        <v>227</v>
      </c>
      <c r="B498" s="33" t="s">
        <v>146</v>
      </c>
      <c r="C498" s="33" t="s">
        <v>244</v>
      </c>
      <c r="D498" s="33" t="s">
        <v>385</v>
      </c>
      <c r="E498" s="33" t="s">
        <v>228</v>
      </c>
      <c r="F498" s="35">
        <f t="shared" si="95"/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229</v>
      </c>
      <c r="B499" s="33" t="s">
        <v>146</v>
      </c>
      <c r="C499" s="33" t="s">
        <v>244</v>
      </c>
      <c r="D499" s="33" t="s">
        <v>385</v>
      </c>
      <c r="E499" s="33" t="s">
        <v>230</v>
      </c>
      <c r="F499" s="35"/>
      <c r="G499" s="35"/>
      <c r="H499" s="35"/>
    </row>
    <row r="500" spans="1:8" s="39" customFormat="1" ht="26.25" hidden="1" x14ac:dyDescent="0.25">
      <c r="A500" s="36" t="s">
        <v>386</v>
      </c>
      <c r="B500" s="33" t="s">
        <v>146</v>
      </c>
      <c r="C500" s="33" t="s">
        <v>146</v>
      </c>
      <c r="D500" s="33" t="s">
        <v>101</v>
      </c>
      <c r="E500" s="33" t="s">
        <v>102</v>
      </c>
      <c r="F500" s="35">
        <f t="shared" ref="F500:H504" si="96">F501</f>
        <v>0</v>
      </c>
      <c r="G500" s="35">
        <f t="shared" si="96"/>
        <v>0</v>
      </c>
      <c r="H500" s="35">
        <f t="shared" si="96"/>
        <v>0</v>
      </c>
    </row>
    <row r="501" spans="1:8" s="39" customFormat="1" ht="39" hidden="1" x14ac:dyDescent="0.25">
      <c r="A501" s="36" t="s">
        <v>387</v>
      </c>
      <c r="B501" s="33" t="s">
        <v>146</v>
      </c>
      <c r="C501" s="33" t="s">
        <v>146</v>
      </c>
      <c r="D501" s="33" t="s">
        <v>212</v>
      </c>
      <c r="E501" s="33" t="s">
        <v>102</v>
      </c>
      <c r="F501" s="35">
        <f t="shared" si="96"/>
        <v>0</v>
      </c>
      <c r="G501" s="35">
        <f t="shared" si="96"/>
        <v>0</v>
      </c>
      <c r="H501" s="35">
        <f t="shared" si="96"/>
        <v>0</v>
      </c>
    </row>
    <row r="502" spans="1:8" s="39" customFormat="1" ht="26.25" hidden="1" x14ac:dyDescent="0.25">
      <c r="A502" s="36" t="s">
        <v>221</v>
      </c>
      <c r="B502" s="33" t="s">
        <v>146</v>
      </c>
      <c r="C502" s="33" t="s">
        <v>146</v>
      </c>
      <c r="D502" s="33" t="s">
        <v>222</v>
      </c>
      <c r="E502" s="33" t="s">
        <v>102</v>
      </c>
      <c r="F502" s="35">
        <f t="shared" si="96"/>
        <v>0</v>
      </c>
      <c r="G502" s="35">
        <f t="shared" si="96"/>
        <v>0</v>
      </c>
      <c r="H502" s="35">
        <f t="shared" si="96"/>
        <v>0</v>
      </c>
    </row>
    <row r="503" spans="1:8" s="39" customFormat="1" ht="15" hidden="1" x14ac:dyDescent="0.25">
      <c r="A503" s="36" t="s">
        <v>180</v>
      </c>
      <c r="B503" s="33" t="s">
        <v>146</v>
      </c>
      <c r="C503" s="33" t="s">
        <v>146</v>
      </c>
      <c r="D503" s="33" t="s">
        <v>223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121</v>
      </c>
      <c r="B504" s="33" t="s">
        <v>146</v>
      </c>
      <c r="C504" s="33" t="s">
        <v>146</v>
      </c>
      <c r="D504" s="33" t="s">
        <v>223</v>
      </c>
      <c r="E504" s="33" t="s">
        <v>122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39" hidden="1" x14ac:dyDescent="0.25">
      <c r="A505" s="36" t="s">
        <v>123</v>
      </c>
      <c r="B505" s="33" t="s">
        <v>146</v>
      </c>
      <c r="C505" s="33" t="s">
        <v>146</v>
      </c>
      <c r="D505" s="33" t="s">
        <v>223</v>
      </c>
      <c r="E505" s="33" t="s">
        <v>124</v>
      </c>
      <c r="F505" s="35"/>
      <c r="G505" s="35"/>
      <c r="H505" s="35"/>
    </row>
    <row r="506" spans="1:8" s="38" customFormat="1" ht="14.25" x14ac:dyDescent="0.2">
      <c r="A506" s="52" t="s">
        <v>388</v>
      </c>
      <c r="B506" s="31" t="s">
        <v>159</v>
      </c>
      <c r="C506" s="31" t="s">
        <v>100</v>
      </c>
      <c r="D506" s="31" t="s">
        <v>101</v>
      </c>
      <c r="E506" s="31" t="s">
        <v>102</v>
      </c>
      <c r="F506" s="32">
        <f>F507+F536+F588+F623+F629</f>
        <v>53313.9</v>
      </c>
      <c r="G506" s="32">
        <f>G507+G536+G588+G623+G629</f>
        <v>39692.5</v>
      </c>
      <c r="H506" s="32">
        <f>H507+H536+H588+H623+H629</f>
        <v>40896.6</v>
      </c>
    </row>
    <row r="507" spans="1:8" s="38" customFormat="1" ht="15" x14ac:dyDescent="0.25">
      <c r="A507" s="36" t="s">
        <v>389</v>
      </c>
      <c r="B507" s="33" t="s">
        <v>159</v>
      </c>
      <c r="C507" s="33" t="s">
        <v>99</v>
      </c>
      <c r="D507" s="33" t="s">
        <v>101</v>
      </c>
      <c r="E507" s="33" t="s">
        <v>102</v>
      </c>
      <c r="F507" s="35">
        <f>F508+F513</f>
        <v>22534.500000000004</v>
      </c>
      <c r="G507" s="35">
        <f>G508+G513</f>
        <v>16821.900000000001</v>
      </c>
      <c r="H507" s="35">
        <f>H508+H513</f>
        <v>17474.300000000003</v>
      </c>
    </row>
    <row r="508" spans="1:8" s="38" customFormat="1" ht="39" hidden="1" x14ac:dyDescent="0.25">
      <c r="A508" s="36" t="s">
        <v>390</v>
      </c>
      <c r="B508" s="33" t="s">
        <v>159</v>
      </c>
      <c r="C508" s="33" t="s">
        <v>99</v>
      </c>
      <c r="D508" s="33" t="s">
        <v>391</v>
      </c>
      <c r="E508" s="33" t="s">
        <v>102</v>
      </c>
      <c r="F508" s="35">
        <f t="shared" ref="F508:H511" si="97">F509</f>
        <v>0</v>
      </c>
      <c r="G508" s="35">
        <f t="shared" si="97"/>
        <v>0</v>
      </c>
      <c r="H508" s="35">
        <f t="shared" si="97"/>
        <v>0</v>
      </c>
    </row>
    <row r="509" spans="1:8" s="38" customFormat="1" ht="51.75" hidden="1" x14ac:dyDescent="0.25">
      <c r="A509" s="59" t="s">
        <v>392</v>
      </c>
      <c r="B509" s="40" t="s">
        <v>159</v>
      </c>
      <c r="C509" s="40" t="s">
        <v>99</v>
      </c>
      <c r="D509" s="40" t="s">
        <v>393</v>
      </c>
      <c r="E509" s="40" t="s">
        <v>102</v>
      </c>
      <c r="F509" s="41">
        <f t="shared" si="97"/>
        <v>0</v>
      </c>
      <c r="G509" s="41">
        <f t="shared" si="97"/>
        <v>0</v>
      </c>
      <c r="H509" s="41">
        <f t="shared" si="97"/>
        <v>0</v>
      </c>
    </row>
    <row r="510" spans="1:8" s="38" customFormat="1" ht="15" hidden="1" x14ac:dyDescent="0.25">
      <c r="A510" s="59" t="s">
        <v>180</v>
      </c>
      <c r="B510" s="40" t="s">
        <v>159</v>
      </c>
      <c r="C510" s="40" t="s">
        <v>99</v>
      </c>
      <c r="D510" s="40" t="s">
        <v>394</v>
      </c>
      <c r="E510" s="40" t="s">
        <v>102</v>
      </c>
      <c r="F510" s="41">
        <f t="shared" si="97"/>
        <v>0</v>
      </c>
      <c r="G510" s="41">
        <f t="shared" si="97"/>
        <v>0</v>
      </c>
      <c r="H510" s="41">
        <f t="shared" si="97"/>
        <v>0</v>
      </c>
    </row>
    <row r="511" spans="1:8" s="38" customFormat="1" ht="39" hidden="1" x14ac:dyDescent="0.25">
      <c r="A511" s="59" t="s">
        <v>395</v>
      </c>
      <c r="B511" s="40" t="s">
        <v>159</v>
      </c>
      <c r="C511" s="40" t="s">
        <v>99</v>
      </c>
      <c r="D511" s="40" t="s">
        <v>394</v>
      </c>
      <c r="E511" s="40" t="s">
        <v>396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397</v>
      </c>
      <c r="B512" s="40" t="s">
        <v>159</v>
      </c>
      <c r="C512" s="40" t="s">
        <v>99</v>
      </c>
      <c r="D512" s="40" t="s">
        <v>394</v>
      </c>
      <c r="E512" s="40" t="s">
        <v>398</v>
      </c>
      <c r="F512" s="41">
        <f>63.1-63.1</f>
        <v>0</v>
      </c>
      <c r="G512" s="41">
        <f>63.1-63.1</f>
        <v>0</v>
      </c>
      <c r="H512" s="41">
        <f>63.1-63.1</f>
        <v>0</v>
      </c>
    </row>
    <row r="513" spans="1:8" s="38" customFormat="1" ht="39" x14ac:dyDescent="0.25">
      <c r="A513" s="36" t="s">
        <v>399</v>
      </c>
      <c r="B513" s="33" t="s">
        <v>159</v>
      </c>
      <c r="C513" s="33" t="s">
        <v>99</v>
      </c>
      <c r="D513" s="33" t="s">
        <v>400</v>
      </c>
      <c r="E513" s="33" t="s">
        <v>102</v>
      </c>
      <c r="F513" s="35">
        <f>F514</f>
        <v>22534.500000000004</v>
      </c>
      <c r="G513" s="35">
        <f>G514</f>
        <v>16821.900000000001</v>
      </c>
      <c r="H513" s="35">
        <f>H514</f>
        <v>17474.300000000003</v>
      </c>
    </row>
    <row r="514" spans="1:8" s="38" customFormat="1" ht="55.5" customHeight="1" x14ac:dyDescent="0.25">
      <c r="A514" s="36" t="s">
        <v>401</v>
      </c>
      <c r="B514" s="33" t="s">
        <v>159</v>
      </c>
      <c r="C514" s="33" t="s">
        <v>99</v>
      </c>
      <c r="D514" s="33" t="s">
        <v>402</v>
      </c>
      <c r="E514" s="33" t="s">
        <v>102</v>
      </c>
      <c r="F514" s="35">
        <f>F515+F524+F527+F530+F518+F521+F533</f>
        <v>22534.500000000004</v>
      </c>
      <c r="G514" s="35">
        <f t="shared" ref="G514:H514" si="98">G515+G524+G527+G530+G518+G521</f>
        <v>16821.900000000001</v>
      </c>
      <c r="H514" s="35">
        <f t="shared" si="98"/>
        <v>17474.300000000003</v>
      </c>
    </row>
    <row r="515" spans="1:8" s="38" customFormat="1" ht="43.5" customHeight="1" x14ac:dyDescent="0.25">
      <c r="A515" s="36" t="s">
        <v>403</v>
      </c>
      <c r="B515" s="33" t="s">
        <v>159</v>
      </c>
      <c r="C515" s="33" t="s">
        <v>99</v>
      </c>
      <c r="D515" s="33" t="s">
        <v>404</v>
      </c>
      <c r="E515" s="33" t="s">
        <v>102</v>
      </c>
      <c r="F515" s="35">
        <f t="shared" ref="F515:H516" si="99">F516</f>
        <v>8905.6000000000022</v>
      </c>
      <c r="G515" s="35">
        <f t="shared" si="99"/>
        <v>8985</v>
      </c>
      <c r="H515" s="35">
        <f t="shared" si="99"/>
        <v>9231.9000000000015</v>
      </c>
    </row>
    <row r="516" spans="1:8" s="38" customFormat="1" ht="31.5" customHeight="1" x14ac:dyDescent="0.25">
      <c r="A516" s="36" t="s">
        <v>395</v>
      </c>
      <c r="B516" s="33" t="s">
        <v>159</v>
      </c>
      <c r="C516" s="33" t="s">
        <v>99</v>
      </c>
      <c r="D516" s="33" t="s">
        <v>404</v>
      </c>
      <c r="E516" s="33" t="s">
        <v>396</v>
      </c>
      <c r="F516" s="35">
        <f t="shared" si="99"/>
        <v>8905.6000000000022</v>
      </c>
      <c r="G516" s="35">
        <f t="shared" si="99"/>
        <v>8985</v>
      </c>
      <c r="H516" s="35">
        <f t="shared" si="99"/>
        <v>9231.9000000000015</v>
      </c>
    </row>
    <row r="517" spans="1:8" s="38" customFormat="1" ht="17.25" customHeight="1" x14ac:dyDescent="0.25">
      <c r="A517" s="36" t="s">
        <v>397</v>
      </c>
      <c r="B517" s="33" t="s">
        <v>159</v>
      </c>
      <c r="C517" s="33" t="s">
        <v>99</v>
      </c>
      <c r="D517" s="33" t="s">
        <v>404</v>
      </c>
      <c r="E517" s="33" t="s">
        <v>398</v>
      </c>
      <c r="F517" s="35">
        <f>9800-16.3-728.8-149.3</f>
        <v>8905.6000000000022</v>
      </c>
      <c r="G517" s="35">
        <f>10349.1-1364.1</f>
        <v>8985</v>
      </c>
      <c r="H517" s="35">
        <f>10643.7-1411.8</f>
        <v>9231.9000000000015</v>
      </c>
    </row>
    <row r="518" spans="1:8" s="38" customFormat="1" ht="30.75" customHeight="1" x14ac:dyDescent="0.25">
      <c r="A518" s="36" t="s">
        <v>715</v>
      </c>
      <c r="B518" s="33" t="s">
        <v>159</v>
      </c>
      <c r="C518" s="33" t="s">
        <v>99</v>
      </c>
      <c r="D518" s="33" t="s">
        <v>722</v>
      </c>
      <c r="E518" s="33" t="s">
        <v>102</v>
      </c>
      <c r="F518" s="35">
        <f>F519</f>
        <v>752.9</v>
      </c>
      <c r="G518" s="35">
        <f t="shared" ref="G518:H519" si="100">G519</f>
        <v>0</v>
      </c>
      <c r="H518" s="35">
        <f t="shared" si="100"/>
        <v>0</v>
      </c>
    </row>
    <row r="519" spans="1:8" s="38" customFormat="1" ht="28.5" customHeight="1" x14ac:dyDescent="0.25">
      <c r="A519" s="36" t="s">
        <v>395</v>
      </c>
      <c r="B519" s="33" t="s">
        <v>159</v>
      </c>
      <c r="C519" s="33" t="s">
        <v>99</v>
      </c>
      <c r="D519" s="33" t="s">
        <v>722</v>
      </c>
      <c r="E519" s="33" t="s">
        <v>396</v>
      </c>
      <c r="F519" s="35">
        <f>F520</f>
        <v>752.9</v>
      </c>
      <c r="G519" s="35">
        <f t="shared" si="100"/>
        <v>0</v>
      </c>
      <c r="H519" s="35">
        <f t="shared" si="100"/>
        <v>0</v>
      </c>
    </row>
    <row r="520" spans="1:8" s="38" customFormat="1" ht="17.25" customHeight="1" x14ac:dyDescent="0.25">
      <c r="A520" s="36" t="s">
        <v>397</v>
      </c>
      <c r="B520" s="33" t="s">
        <v>159</v>
      </c>
      <c r="C520" s="33" t="s">
        <v>99</v>
      </c>
      <c r="D520" s="33" t="s">
        <v>722</v>
      </c>
      <c r="E520" s="33" t="s">
        <v>398</v>
      </c>
      <c r="F520" s="35">
        <f>292.9+460</f>
        <v>752.9</v>
      </c>
      <c r="G520" s="35">
        <v>0</v>
      </c>
      <c r="H520" s="35">
        <v>0</v>
      </c>
    </row>
    <row r="521" spans="1:8" s="38" customFormat="1" ht="45" customHeight="1" x14ac:dyDescent="0.25">
      <c r="A521" s="36" t="s">
        <v>717</v>
      </c>
      <c r="B521" s="33" t="s">
        <v>159</v>
      </c>
      <c r="C521" s="33" t="s">
        <v>99</v>
      </c>
      <c r="D521" s="33" t="s">
        <v>723</v>
      </c>
      <c r="E521" s="33" t="s">
        <v>102</v>
      </c>
      <c r="F521" s="35">
        <f>F522</f>
        <v>39.700000000000003</v>
      </c>
      <c r="G521" s="35">
        <f t="shared" ref="G521:H522" si="101">G522</f>
        <v>0</v>
      </c>
      <c r="H521" s="35">
        <f t="shared" si="101"/>
        <v>0</v>
      </c>
    </row>
    <row r="522" spans="1:8" s="38" customFormat="1" ht="32.25" customHeight="1" x14ac:dyDescent="0.25">
      <c r="A522" s="36" t="s">
        <v>395</v>
      </c>
      <c r="B522" s="33" t="s">
        <v>159</v>
      </c>
      <c r="C522" s="33" t="s">
        <v>99</v>
      </c>
      <c r="D522" s="33" t="s">
        <v>723</v>
      </c>
      <c r="E522" s="33" t="s">
        <v>396</v>
      </c>
      <c r="F522" s="35">
        <f>F523</f>
        <v>39.700000000000003</v>
      </c>
      <c r="G522" s="35">
        <f t="shared" si="101"/>
        <v>0</v>
      </c>
      <c r="H522" s="35">
        <f t="shared" si="101"/>
        <v>0</v>
      </c>
    </row>
    <row r="523" spans="1:8" s="38" customFormat="1" ht="17.25" customHeight="1" x14ac:dyDescent="0.25">
      <c r="A523" s="36" t="s">
        <v>397</v>
      </c>
      <c r="B523" s="33" t="s">
        <v>159</v>
      </c>
      <c r="C523" s="33" t="s">
        <v>99</v>
      </c>
      <c r="D523" s="33" t="s">
        <v>723</v>
      </c>
      <c r="E523" s="33" t="s">
        <v>398</v>
      </c>
      <c r="F523" s="35">
        <f>16.3+23.4</f>
        <v>39.700000000000003</v>
      </c>
      <c r="G523" s="35">
        <v>0</v>
      </c>
      <c r="H523" s="35">
        <v>0</v>
      </c>
    </row>
    <row r="524" spans="1:8" s="38" customFormat="1" ht="64.5" x14ac:dyDescent="0.25">
      <c r="A524" s="36" t="s">
        <v>405</v>
      </c>
      <c r="B524" s="33" t="s">
        <v>159</v>
      </c>
      <c r="C524" s="33" t="s">
        <v>99</v>
      </c>
      <c r="D524" s="33" t="s">
        <v>406</v>
      </c>
      <c r="E524" s="33" t="s">
        <v>102</v>
      </c>
      <c r="F524" s="35">
        <f t="shared" ref="F524:H525" si="102">F525</f>
        <v>88</v>
      </c>
      <c r="G524" s="35">
        <f t="shared" si="102"/>
        <v>88</v>
      </c>
      <c r="H524" s="35">
        <f t="shared" si="102"/>
        <v>88</v>
      </c>
    </row>
    <row r="525" spans="1:8" s="38" customFormat="1" ht="30.75" customHeight="1" x14ac:dyDescent="0.25">
      <c r="A525" s="36" t="s">
        <v>395</v>
      </c>
      <c r="B525" s="33" t="s">
        <v>159</v>
      </c>
      <c r="C525" s="33" t="s">
        <v>99</v>
      </c>
      <c r="D525" s="33" t="s">
        <v>406</v>
      </c>
      <c r="E525" s="33" t="s">
        <v>396</v>
      </c>
      <c r="F525" s="35">
        <f t="shared" si="102"/>
        <v>88</v>
      </c>
      <c r="G525" s="35">
        <f t="shared" si="102"/>
        <v>88</v>
      </c>
      <c r="H525" s="35">
        <f t="shared" si="102"/>
        <v>88</v>
      </c>
    </row>
    <row r="526" spans="1:8" s="38" customFormat="1" ht="19.5" customHeight="1" x14ac:dyDescent="0.25">
      <c r="A526" s="36" t="s">
        <v>397</v>
      </c>
      <c r="B526" s="33" t="s">
        <v>159</v>
      </c>
      <c r="C526" s="33" t="s">
        <v>99</v>
      </c>
      <c r="D526" s="33" t="s">
        <v>406</v>
      </c>
      <c r="E526" s="33" t="s">
        <v>398</v>
      </c>
      <c r="F526" s="35">
        <v>88</v>
      </c>
      <c r="G526" s="35">
        <v>88</v>
      </c>
      <c r="H526" s="35">
        <v>88</v>
      </c>
    </row>
    <row r="527" spans="1:8" s="38" customFormat="1" ht="141" x14ac:dyDescent="0.25">
      <c r="A527" s="36" t="s">
        <v>407</v>
      </c>
      <c r="B527" s="33" t="s">
        <v>159</v>
      </c>
      <c r="C527" s="33" t="s">
        <v>99</v>
      </c>
      <c r="D527" s="33" t="s">
        <v>408</v>
      </c>
      <c r="E527" s="33" t="s">
        <v>102</v>
      </c>
      <c r="F527" s="35">
        <f t="shared" ref="F527:H528" si="103">F528</f>
        <v>48</v>
      </c>
      <c r="G527" s="35">
        <f t="shared" si="103"/>
        <v>48</v>
      </c>
      <c r="H527" s="35">
        <f t="shared" si="103"/>
        <v>49.6</v>
      </c>
    </row>
    <row r="528" spans="1:8" s="38" customFormat="1" ht="39" x14ac:dyDescent="0.25">
      <c r="A528" s="36" t="s">
        <v>395</v>
      </c>
      <c r="B528" s="33" t="s">
        <v>159</v>
      </c>
      <c r="C528" s="33" t="s">
        <v>99</v>
      </c>
      <c r="D528" s="33" t="s">
        <v>408</v>
      </c>
      <c r="E528" s="33" t="s">
        <v>396</v>
      </c>
      <c r="F528" s="35">
        <f t="shared" si="103"/>
        <v>48</v>
      </c>
      <c r="G528" s="35">
        <f t="shared" si="103"/>
        <v>48</v>
      </c>
      <c r="H528" s="35">
        <f t="shared" si="103"/>
        <v>49.6</v>
      </c>
    </row>
    <row r="529" spans="1:8" s="38" customFormat="1" ht="15" x14ac:dyDescent="0.25">
      <c r="A529" s="36" t="s">
        <v>397</v>
      </c>
      <c r="B529" s="33" t="s">
        <v>159</v>
      </c>
      <c r="C529" s="33" t="s">
        <v>99</v>
      </c>
      <c r="D529" s="33" t="s">
        <v>408</v>
      </c>
      <c r="E529" s="33" t="s">
        <v>398</v>
      </c>
      <c r="F529" s="35">
        <f>46.4+1.6</f>
        <v>48</v>
      </c>
      <c r="G529" s="35">
        <v>48</v>
      </c>
      <c r="H529" s="35">
        <v>49.6</v>
      </c>
    </row>
    <row r="530" spans="1:8" s="38" customFormat="1" ht="39" x14ac:dyDescent="0.25">
      <c r="A530" s="36" t="s">
        <v>409</v>
      </c>
      <c r="B530" s="33" t="s">
        <v>159</v>
      </c>
      <c r="C530" s="33" t="s">
        <v>99</v>
      </c>
      <c r="D530" s="33" t="s">
        <v>410</v>
      </c>
      <c r="E530" s="33" t="s">
        <v>102</v>
      </c>
      <c r="F530" s="35">
        <f t="shared" ref="F530:H531" si="104">F531</f>
        <v>11358.2</v>
      </c>
      <c r="G530" s="35">
        <f t="shared" si="104"/>
        <v>7700.9</v>
      </c>
      <c r="H530" s="35">
        <f t="shared" si="104"/>
        <v>8104.8</v>
      </c>
    </row>
    <row r="531" spans="1:8" s="38" customFormat="1" ht="29.25" customHeight="1" x14ac:dyDescent="0.25">
      <c r="A531" s="36" t="s">
        <v>395</v>
      </c>
      <c r="B531" s="33" t="s">
        <v>159</v>
      </c>
      <c r="C531" s="33" t="s">
        <v>99</v>
      </c>
      <c r="D531" s="33" t="s">
        <v>410</v>
      </c>
      <c r="E531" s="33" t="s">
        <v>396</v>
      </c>
      <c r="F531" s="35">
        <f t="shared" si="104"/>
        <v>11358.2</v>
      </c>
      <c r="G531" s="35">
        <f t="shared" si="104"/>
        <v>7700.9</v>
      </c>
      <c r="H531" s="35">
        <f t="shared" si="104"/>
        <v>8104.8</v>
      </c>
    </row>
    <row r="532" spans="1:8" s="38" customFormat="1" ht="18" customHeight="1" x14ac:dyDescent="0.25">
      <c r="A532" s="36" t="s">
        <v>397</v>
      </c>
      <c r="B532" s="33" t="s">
        <v>159</v>
      </c>
      <c r="C532" s="33" t="s">
        <v>99</v>
      </c>
      <c r="D532" s="33" t="s">
        <v>410</v>
      </c>
      <c r="E532" s="33" t="s">
        <v>398</v>
      </c>
      <c r="F532" s="35">
        <f>7617.1+2060+1681.1</f>
        <v>11358.2</v>
      </c>
      <c r="G532" s="35">
        <v>7700.9</v>
      </c>
      <c r="H532" s="35">
        <v>8104.8</v>
      </c>
    </row>
    <row r="533" spans="1:8" s="38" customFormat="1" ht="47.25" customHeight="1" x14ac:dyDescent="0.25">
      <c r="A533" s="36" t="s">
        <v>791</v>
      </c>
      <c r="B533" s="33" t="s">
        <v>159</v>
      </c>
      <c r="C533" s="33" t="s">
        <v>99</v>
      </c>
      <c r="D533" s="33" t="s">
        <v>810</v>
      </c>
      <c r="E533" s="33" t="s">
        <v>102</v>
      </c>
      <c r="F533" s="35">
        <f>F534</f>
        <v>1342.1</v>
      </c>
      <c r="G533" s="35">
        <v>0</v>
      </c>
      <c r="H533" s="35">
        <v>0</v>
      </c>
    </row>
    <row r="534" spans="1:8" s="38" customFormat="1" ht="28.5" customHeight="1" x14ac:dyDescent="0.25">
      <c r="A534" s="36" t="s">
        <v>395</v>
      </c>
      <c r="B534" s="33" t="s">
        <v>159</v>
      </c>
      <c r="C534" s="33" t="s">
        <v>99</v>
      </c>
      <c r="D534" s="33" t="s">
        <v>810</v>
      </c>
      <c r="E534" s="33" t="s">
        <v>396</v>
      </c>
      <c r="F534" s="35">
        <f>F535</f>
        <v>1342.1</v>
      </c>
      <c r="G534" s="35">
        <v>0</v>
      </c>
      <c r="H534" s="35">
        <v>0</v>
      </c>
    </row>
    <row r="535" spans="1:8" s="38" customFormat="1" ht="18" customHeight="1" x14ac:dyDescent="0.25">
      <c r="A535" s="36" t="s">
        <v>397</v>
      </c>
      <c r="B535" s="33" t="s">
        <v>159</v>
      </c>
      <c r="C535" s="33" t="s">
        <v>99</v>
      </c>
      <c r="D535" s="33" t="s">
        <v>810</v>
      </c>
      <c r="E535" s="33" t="s">
        <v>398</v>
      </c>
      <c r="F535" s="35">
        <v>1342.1</v>
      </c>
      <c r="G535" s="35">
        <v>0</v>
      </c>
      <c r="H535" s="35">
        <v>0</v>
      </c>
    </row>
    <row r="536" spans="1:8" s="38" customFormat="1" ht="19.5" customHeight="1" x14ac:dyDescent="0.25">
      <c r="A536" s="36" t="s">
        <v>411</v>
      </c>
      <c r="B536" s="33" t="s">
        <v>159</v>
      </c>
      <c r="C536" s="33" t="s">
        <v>104</v>
      </c>
      <c r="D536" s="33" t="s">
        <v>101</v>
      </c>
      <c r="E536" s="33" t="s">
        <v>102</v>
      </c>
      <c r="F536" s="35">
        <f>F537+F565</f>
        <v>27128.399999999998</v>
      </c>
      <c r="G536" s="35">
        <f>G537+G565</f>
        <v>19874.900000000001</v>
      </c>
      <c r="H536" s="35">
        <f>H537+H565</f>
        <v>20426.599999999999</v>
      </c>
    </row>
    <row r="537" spans="1:8" s="38" customFormat="1" ht="39" hidden="1" x14ac:dyDescent="0.25">
      <c r="A537" s="36" t="s">
        <v>390</v>
      </c>
      <c r="B537" s="33" t="s">
        <v>159</v>
      </c>
      <c r="C537" s="33" t="s">
        <v>104</v>
      </c>
      <c r="D537" s="33" t="s">
        <v>391</v>
      </c>
      <c r="E537" s="33" t="s">
        <v>102</v>
      </c>
      <c r="F537" s="35">
        <f t="shared" ref="F537:H540" si="105">F538</f>
        <v>0</v>
      </c>
      <c r="G537" s="35">
        <f t="shared" si="105"/>
        <v>0</v>
      </c>
      <c r="H537" s="35">
        <f t="shared" si="105"/>
        <v>0</v>
      </c>
    </row>
    <row r="538" spans="1:8" s="38" customFormat="1" ht="51.75" hidden="1" x14ac:dyDescent="0.25">
      <c r="A538" s="36" t="s">
        <v>392</v>
      </c>
      <c r="B538" s="33" t="s">
        <v>159</v>
      </c>
      <c r="C538" s="33" t="s">
        <v>104</v>
      </c>
      <c r="D538" s="33" t="s">
        <v>393</v>
      </c>
      <c r="E538" s="33" t="s">
        <v>102</v>
      </c>
      <c r="F538" s="35">
        <f t="shared" si="105"/>
        <v>0</v>
      </c>
      <c r="G538" s="35">
        <f t="shared" si="105"/>
        <v>0</v>
      </c>
      <c r="H538" s="35">
        <f t="shared" si="105"/>
        <v>0</v>
      </c>
    </row>
    <row r="539" spans="1:8" s="38" customFormat="1" ht="15" hidden="1" x14ac:dyDescent="0.25">
      <c r="A539" s="36" t="s">
        <v>180</v>
      </c>
      <c r="B539" s="33" t="s">
        <v>159</v>
      </c>
      <c r="C539" s="33" t="s">
        <v>104</v>
      </c>
      <c r="D539" s="33" t="s">
        <v>394</v>
      </c>
      <c r="E539" s="33" t="s">
        <v>102</v>
      </c>
      <c r="F539" s="35">
        <f t="shared" si="105"/>
        <v>0</v>
      </c>
      <c r="G539" s="35">
        <f t="shared" si="105"/>
        <v>0</v>
      </c>
      <c r="H539" s="35">
        <f t="shared" si="105"/>
        <v>0</v>
      </c>
    </row>
    <row r="540" spans="1:8" s="38" customFormat="1" ht="39" hidden="1" x14ac:dyDescent="0.25">
      <c r="A540" s="36" t="s">
        <v>395</v>
      </c>
      <c r="B540" s="33" t="s">
        <v>159</v>
      </c>
      <c r="C540" s="33" t="s">
        <v>104</v>
      </c>
      <c r="D540" s="33" t="s">
        <v>394</v>
      </c>
      <c r="E540" s="33" t="s">
        <v>396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397</v>
      </c>
      <c r="B541" s="33" t="s">
        <v>159</v>
      </c>
      <c r="C541" s="33" t="s">
        <v>104</v>
      </c>
      <c r="D541" s="33" t="s">
        <v>394</v>
      </c>
      <c r="E541" s="33" t="s">
        <v>398</v>
      </c>
      <c r="F541" s="35">
        <f>64.2-64.2</f>
        <v>0</v>
      </c>
      <c r="G541" s="35">
        <f>64.2-64.2</f>
        <v>0</v>
      </c>
      <c r="H541" s="35">
        <f>64.2-64.2</f>
        <v>0</v>
      </c>
    </row>
    <row r="542" spans="1:8" s="38" customFormat="1" ht="39" hidden="1" x14ac:dyDescent="0.25">
      <c r="A542" s="36" t="s">
        <v>412</v>
      </c>
      <c r="B542" s="33" t="s">
        <v>159</v>
      </c>
      <c r="C542" s="33" t="s">
        <v>104</v>
      </c>
      <c r="D542" s="33" t="s">
        <v>413</v>
      </c>
      <c r="E542" s="33" t="s">
        <v>102</v>
      </c>
      <c r="F542" s="35">
        <f t="shared" ref="F542:H545" si="106">F543</f>
        <v>0</v>
      </c>
      <c r="G542" s="35">
        <f t="shared" si="106"/>
        <v>0</v>
      </c>
      <c r="H542" s="35">
        <f t="shared" si="106"/>
        <v>0</v>
      </c>
    </row>
    <row r="543" spans="1:8" s="38" customFormat="1" ht="77.25" hidden="1" x14ac:dyDescent="0.25">
      <c r="A543" s="36" t="s">
        <v>414</v>
      </c>
      <c r="B543" s="33" t="s">
        <v>159</v>
      </c>
      <c r="C543" s="33" t="s">
        <v>104</v>
      </c>
      <c r="D543" s="33" t="s">
        <v>415</v>
      </c>
      <c r="E543" s="33" t="s">
        <v>102</v>
      </c>
      <c r="F543" s="35">
        <f t="shared" si="106"/>
        <v>0</v>
      </c>
      <c r="G543" s="35">
        <f t="shared" si="106"/>
        <v>0</v>
      </c>
      <c r="H543" s="35">
        <f t="shared" si="106"/>
        <v>0</v>
      </c>
    </row>
    <row r="544" spans="1:8" s="38" customFormat="1" ht="15" hidden="1" x14ac:dyDescent="0.25">
      <c r="A544" s="36" t="s">
        <v>180</v>
      </c>
      <c r="B544" s="33" t="s">
        <v>159</v>
      </c>
      <c r="C544" s="33" t="s">
        <v>104</v>
      </c>
      <c r="D544" s="33" t="s">
        <v>416</v>
      </c>
      <c r="E544" s="33" t="s">
        <v>102</v>
      </c>
      <c r="F544" s="35">
        <f t="shared" si="106"/>
        <v>0</v>
      </c>
      <c r="G544" s="35">
        <f t="shared" si="106"/>
        <v>0</v>
      </c>
      <c r="H544" s="35">
        <f t="shared" si="106"/>
        <v>0</v>
      </c>
    </row>
    <row r="545" spans="1:8" s="38" customFormat="1" ht="64.5" hidden="1" x14ac:dyDescent="0.25">
      <c r="A545" s="36" t="s">
        <v>111</v>
      </c>
      <c r="B545" s="33" t="s">
        <v>159</v>
      </c>
      <c r="C545" s="33" t="s">
        <v>104</v>
      </c>
      <c r="D545" s="33" t="s">
        <v>416</v>
      </c>
      <c r="E545" s="33" t="s">
        <v>112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26.25" hidden="1" x14ac:dyDescent="0.25">
      <c r="A546" s="36" t="s">
        <v>240</v>
      </c>
      <c r="B546" s="33" t="s">
        <v>159</v>
      </c>
      <c r="C546" s="33" t="s">
        <v>104</v>
      </c>
      <c r="D546" s="33" t="s">
        <v>416</v>
      </c>
      <c r="E546" s="33" t="s">
        <v>241</v>
      </c>
      <c r="F546" s="35"/>
      <c r="G546" s="35"/>
      <c r="H546" s="35"/>
    </row>
    <row r="547" spans="1:8" s="38" customFormat="1" ht="25.5" hidden="1" customHeight="1" x14ac:dyDescent="0.25">
      <c r="A547" s="59" t="s">
        <v>417</v>
      </c>
      <c r="B547" s="40" t="s">
        <v>159</v>
      </c>
      <c r="C547" s="40" t="s">
        <v>104</v>
      </c>
      <c r="D547" s="40" t="s">
        <v>418</v>
      </c>
      <c r="E547" s="40" t="s">
        <v>102</v>
      </c>
      <c r="F547" s="41">
        <f>F548+F554+F558</f>
        <v>0</v>
      </c>
      <c r="G547" s="41">
        <f>G548+G554+G558</f>
        <v>0</v>
      </c>
      <c r="H547" s="41">
        <f>H548+H554+H558</f>
        <v>0</v>
      </c>
    </row>
    <row r="548" spans="1:8" s="38" customFormat="1" ht="25.5" hidden="1" customHeight="1" x14ac:dyDescent="0.25">
      <c r="A548" s="36" t="s">
        <v>419</v>
      </c>
      <c r="B548" s="33" t="s">
        <v>159</v>
      </c>
      <c r="C548" s="33" t="s">
        <v>104</v>
      </c>
      <c r="D548" s="33" t="s">
        <v>420</v>
      </c>
      <c r="E548" s="33" t="s">
        <v>102</v>
      </c>
      <c r="F548" s="35">
        <f>F549</f>
        <v>0</v>
      </c>
      <c r="G548" s="35">
        <f>G549</f>
        <v>0</v>
      </c>
      <c r="H548" s="35">
        <f>H549</f>
        <v>0</v>
      </c>
    </row>
    <row r="549" spans="1:8" s="38" customFormat="1" ht="25.5" hidden="1" customHeight="1" x14ac:dyDescent="0.25">
      <c r="A549" s="36" t="s">
        <v>238</v>
      </c>
      <c r="B549" s="33" t="s">
        <v>159</v>
      </c>
      <c r="C549" s="33" t="s">
        <v>104</v>
      </c>
      <c r="D549" s="33" t="s">
        <v>421</v>
      </c>
      <c r="E549" s="33" t="s">
        <v>102</v>
      </c>
      <c r="F549" s="35">
        <f>F550+F552</f>
        <v>0</v>
      </c>
      <c r="G549" s="35">
        <f>G550+G552</f>
        <v>0</v>
      </c>
      <c r="H549" s="35">
        <f>H550+H552</f>
        <v>0</v>
      </c>
    </row>
    <row r="550" spans="1:8" s="38" customFormat="1" ht="25.5" hidden="1" customHeight="1" x14ac:dyDescent="0.25">
      <c r="A550" s="36" t="s">
        <v>111</v>
      </c>
      <c r="B550" s="33" t="s">
        <v>159</v>
      </c>
      <c r="C550" s="33" t="s">
        <v>104</v>
      </c>
      <c r="D550" s="33" t="s">
        <v>421</v>
      </c>
      <c r="E550" s="33" t="s">
        <v>112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12.75" hidden="1" customHeight="1" x14ac:dyDescent="0.25">
      <c r="A551" s="36" t="s">
        <v>240</v>
      </c>
      <c r="B551" s="33" t="s">
        <v>159</v>
      </c>
      <c r="C551" s="33" t="s">
        <v>104</v>
      </c>
      <c r="D551" s="33" t="s">
        <v>421</v>
      </c>
      <c r="E551" s="33" t="s">
        <v>241</v>
      </c>
      <c r="F551" s="35"/>
      <c r="G551" s="35"/>
      <c r="H551" s="35"/>
    </row>
    <row r="552" spans="1:8" s="38" customFormat="1" ht="25.5" hidden="1" customHeight="1" x14ac:dyDescent="0.25">
      <c r="A552" s="36" t="s">
        <v>121</v>
      </c>
      <c r="B552" s="33" t="s">
        <v>159</v>
      </c>
      <c r="C552" s="33" t="s">
        <v>104</v>
      </c>
      <c r="D552" s="33" t="s">
        <v>421</v>
      </c>
      <c r="E552" s="33" t="s">
        <v>122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25.5" hidden="1" customHeight="1" x14ac:dyDescent="0.25">
      <c r="A553" s="36" t="s">
        <v>256</v>
      </c>
      <c r="B553" s="33" t="s">
        <v>159</v>
      </c>
      <c r="C553" s="33" t="s">
        <v>104</v>
      </c>
      <c r="D553" s="33" t="s">
        <v>421</v>
      </c>
      <c r="E553" s="33" t="s">
        <v>124</v>
      </c>
      <c r="F553" s="35"/>
      <c r="G553" s="35"/>
      <c r="H553" s="35"/>
    </row>
    <row r="554" spans="1:8" s="38" customFormat="1" ht="39" hidden="1" x14ac:dyDescent="0.25">
      <c r="A554" s="36" t="s">
        <v>422</v>
      </c>
      <c r="B554" s="33" t="s">
        <v>159</v>
      </c>
      <c r="C554" s="33" t="s">
        <v>104</v>
      </c>
      <c r="D554" s="33" t="s">
        <v>423</v>
      </c>
      <c r="E554" s="33" t="s">
        <v>102</v>
      </c>
      <c r="F554" s="35">
        <f t="shared" ref="F554:H556" si="107">F555</f>
        <v>0</v>
      </c>
      <c r="G554" s="35">
        <f t="shared" si="107"/>
        <v>0</v>
      </c>
      <c r="H554" s="35">
        <f t="shared" si="107"/>
        <v>0</v>
      </c>
    </row>
    <row r="555" spans="1:8" s="38" customFormat="1" ht="26.25" hidden="1" x14ac:dyDescent="0.25">
      <c r="A555" s="36" t="s">
        <v>238</v>
      </c>
      <c r="B555" s="33" t="s">
        <v>159</v>
      </c>
      <c r="C555" s="33" t="s">
        <v>104</v>
      </c>
      <c r="D555" s="33" t="s">
        <v>424</v>
      </c>
      <c r="E555" s="33" t="s">
        <v>102</v>
      </c>
      <c r="F555" s="35">
        <f t="shared" si="107"/>
        <v>0</v>
      </c>
      <c r="G555" s="35">
        <f t="shared" si="107"/>
        <v>0</v>
      </c>
      <c r="H555" s="35">
        <f t="shared" si="107"/>
        <v>0</v>
      </c>
    </row>
    <row r="556" spans="1:8" s="38" customFormat="1" ht="26.25" hidden="1" x14ac:dyDescent="0.25">
      <c r="A556" s="36" t="s">
        <v>121</v>
      </c>
      <c r="B556" s="33" t="s">
        <v>159</v>
      </c>
      <c r="C556" s="33" t="s">
        <v>104</v>
      </c>
      <c r="D556" s="33" t="s">
        <v>424</v>
      </c>
      <c r="E556" s="33" t="s">
        <v>122</v>
      </c>
      <c r="F556" s="35">
        <f t="shared" si="107"/>
        <v>0</v>
      </c>
      <c r="G556" s="35">
        <f t="shared" si="107"/>
        <v>0</v>
      </c>
      <c r="H556" s="35">
        <f t="shared" si="107"/>
        <v>0</v>
      </c>
    </row>
    <row r="557" spans="1:8" s="38" customFormat="1" ht="39" hidden="1" x14ac:dyDescent="0.25">
      <c r="A557" s="36" t="s">
        <v>256</v>
      </c>
      <c r="B557" s="33" t="s">
        <v>159</v>
      </c>
      <c r="C557" s="33" t="s">
        <v>104</v>
      </c>
      <c r="D557" s="33" t="s">
        <v>424</v>
      </c>
      <c r="E557" s="33" t="s">
        <v>124</v>
      </c>
      <c r="F557" s="35"/>
      <c r="G557" s="35"/>
      <c r="H557" s="35"/>
    </row>
    <row r="558" spans="1:8" s="38" customFormat="1" ht="26.25" hidden="1" x14ac:dyDescent="0.25">
      <c r="A558" s="36" t="s">
        <v>425</v>
      </c>
      <c r="B558" s="33" t="s">
        <v>159</v>
      </c>
      <c r="C558" s="33" t="s">
        <v>104</v>
      </c>
      <c r="D558" s="33" t="s">
        <v>426</v>
      </c>
      <c r="E558" s="33" t="s">
        <v>102</v>
      </c>
      <c r="F558" s="35">
        <f>F559+F562</f>
        <v>0</v>
      </c>
      <c r="G558" s="35">
        <f>G559+G562</f>
        <v>0</v>
      </c>
      <c r="H558" s="35">
        <f>H559+H562</f>
        <v>0</v>
      </c>
    </row>
    <row r="559" spans="1:8" s="38" customFormat="1" ht="26.25" hidden="1" x14ac:dyDescent="0.25">
      <c r="A559" s="36" t="s">
        <v>238</v>
      </c>
      <c r="B559" s="33" t="s">
        <v>159</v>
      </c>
      <c r="C559" s="33" t="s">
        <v>104</v>
      </c>
      <c r="D559" s="33" t="s">
        <v>427</v>
      </c>
      <c r="E559" s="33" t="s">
        <v>102</v>
      </c>
      <c r="F559" s="35">
        <f t="shared" ref="F559:H560" si="108">F560</f>
        <v>0</v>
      </c>
      <c r="G559" s="35">
        <f t="shared" si="108"/>
        <v>0</v>
      </c>
      <c r="H559" s="35">
        <f t="shared" si="108"/>
        <v>0</v>
      </c>
    </row>
    <row r="560" spans="1:8" s="38" customFormat="1" ht="26.25" hidden="1" x14ac:dyDescent="0.25">
      <c r="A560" s="36" t="s">
        <v>121</v>
      </c>
      <c r="B560" s="33" t="s">
        <v>159</v>
      </c>
      <c r="C560" s="33" t="s">
        <v>104</v>
      </c>
      <c r="D560" s="33" t="s">
        <v>427</v>
      </c>
      <c r="E560" s="33" t="s">
        <v>122</v>
      </c>
      <c r="F560" s="35">
        <f t="shared" si="108"/>
        <v>0</v>
      </c>
      <c r="G560" s="35">
        <f t="shared" si="108"/>
        <v>0</v>
      </c>
      <c r="H560" s="35">
        <f t="shared" si="108"/>
        <v>0</v>
      </c>
    </row>
    <row r="561" spans="1:8" s="38" customFormat="1" ht="39" hidden="1" x14ac:dyDescent="0.25">
      <c r="A561" s="36" t="s">
        <v>256</v>
      </c>
      <c r="B561" s="33" t="s">
        <v>159</v>
      </c>
      <c r="C561" s="33" t="s">
        <v>104</v>
      </c>
      <c r="D561" s="33" t="s">
        <v>427</v>
      </c>
      <c r="E561" s="33" t="s">
        <v>124</v>
      </c>
      <c r="F561" s="35"/>
      <c r="G561" s="35"/>
      <c r="H561" s="35"/>
    </row>
    <row r="562" spans="1:8" s="38" customFormat="1" ht="51.75" hidden="1" x14ac:dyDescent="0.25">
      <c r="A562" s="36" t="s">
        <v>236</v>
      </c>
      <c r="B562" s="33" t="s">
        <v>159</v>
      </c>
      <c r="C562" s="33" t="s">
        <v>104</v>
      </c>
      <c r="D562" s="33" t="s">
        <v>428</v>
      </c>
      <c r="E562" s="33" t="s">
        <v>102</v>
      </c>
      <c r="F562" s="35">
        <f t="shared" ref="F562:H563" si="109">F563</f>
        <v>0</v>
      </c>
      <c r="G562" s="35">
        <f t="shared" si="109"/>
        <v>0</v>
      </c>
      <c r="H562" s="35">
        <f t="shared" si="109"/>
        <v>0</v>
      </c>
    </row>
    <row r="563" spans="1:8" s="38" customFormat="1" ht="15" hidden="1" x14ac:dyDescent="0.25">
      <c r="A563" s="36" t="s">
        <v>125</v>
      </c>
      <c r="B563" s="33" t="s">
        <v>159</v>
      </c>
      <c r="C563" s="33" t="s">
        <v>104</v>
      </c>
      <c r="D563" s="33" t="s">
        <v>428</v>
      </c>
      <c r="E563" s="33" t="s">
        <v>126</v>
      </c>
      <c r="F563" s="35">
        <f t="shared" si="109"/>
        <v>0</v>
      </c>
      <c r="G563" s="35">
        <f t="shared" si="109"/>
        <v>0</v>
      </c>
      <c r="H563" s="35">
        <f t="shared" si="109"/>
        <v>0</v>
      </c>
    </row>
    <row r="564" spans="1:8" s="38" customFormat="1" ht="15" hidden="1" x14ac:dyDescent="0.25">
      <c r="A564" s="36" t="s">
        <v>127</v>
      </c>
      <c r="B564" s="33" t="s">
        <v>159</v>
      </c>
      <c r="C564" s="33" t="s">
        <v>104</v>
      </c>
      <c r="D564" s="33" t="s">
        <v>428</v>
      </c>
      <c r="E564" s="33" t="s">
        <v>128</v>
      </c>
      <c r="F564" s="35"/>
      <c r="G564" s="35"/>
      <c r="H564" s="35"/>
    </row>
    <row r="565" spans="1:8" s="38" customFormat="1" ht="102.75" x14ac:dyDescent="0.25">
      <c r="A565" s="36" t="s">
        <v>429</v>
      </c>
      <c r="B565" s="33" t="s">
        <v>159</v>
      </c>
      <c r="C565" s="33" t="s">
        <v>104</v>
      </c>
      <c r="D565" s="33" t="s">
        <v>430</v>
      </c>
      <c r="E565" s="33" t="s">
        <v>102</v>
      </c>
      <c r="F565" s="35">
        <f>F566</f>
        <v>27128.399999999998</v>
      </c>
      <c r="G565" s="35">
        <f>G566</f>
        <v>19874.900000000001</v>
      </c>
      <c r="H565" s="35">
        <f>H566</f>
        <v>20426.599999999999</v>
      </c>
    </row>
    <row r="566" spans="1:8" s="38" customFormat="1" ht="51.75" x14ac:dyDescent="0.25">
      <c r="A566" s="36" t="s">
        <v>431</v>
      </c>
      <c r="B566" s="33" t="s">
        <v>159</v>
      </c>
      <c r="C566" s="33" t="s">
        <v>104</v>
      </c>
      <c r="D566" s="33" t="s">
        <v>432</v>
      </c>
      <c r="E566" s="33" t="s">
        <v>102</v>
      </c>
      <c r="F566" s="35">
        <f>F576+F579+F582+F567+F573+F570</f>
        <v>27128.399999999998</v>
      </c>
      <c r="G566" s="35">
        <f t="shared" ref="G566:H566" si="110">G576+G579+G582+G567+G573</f>
        <v>19874.900000000001</v>
      </c>
      <c r="H566" s="35">
        <f t="shared" si="110"/>
        <v>20426.599999999999</v>
      </c>
    </row>
    <row r="567" spans="1:8" s="38" customFormat="1" ht="26.25" x14ac:dyDescent="0.25">
      <c r="A567" s="36" t="s">
        <v>715</v>
      </c>
      <c r="B567" s="33" t="s">
        <v>159</v>
      </c>
      <c r="C567" s="33" t="s">
        <v>104</v>
      </c>
      <c r="D567" s="33" t="s">
        <v>724</v>
      </c>
      <c r="E567" s="33" t="s">
        <v>102</v>
      </c>
      <c r="F567" s="35">
        <f>F568</f>
        <v>605</v>
      </c>
      <c r="G567" s="35">
        <f t="shared" ref="G567:H568" si="111">G568</f>
        <v>0</v>
      </c>
      <c r="H567" s="35">
        <f t="shared" si="111"/>
        <v>0</v>
      </c>
    </row>
    <row r="568" spans="1:8" s="38" customFormat="1" ht="39" x14ac:dyDescent="0.25">
      <c r="A568" s="36" t="s">
        <v>395</v>
      </c>
      <c r="B568" s="33" t="s">
        <v>159</v>
      </c>
      <c r="C568" s="33" t="s">
        <v>104</v>
      </c>
      <c r="D568" s="33" t="s">
        <v>724</v>
      </c>
      <c r="E568" s="33" t="s">
        <v>396</v>
      </c>
      <c r="F568" s="35">
        <f>F569</f>
        <v>605</v>
      </c>
      <c r="G568" s="35">
        <f t="shared" si="111"/>
        <v>0</v>
      </c>
      <c r="H568" s="35">
        <f t="shared" si="111"/>
        <v>0</v>
      </c>
    </row>
    <row r="569" spans="1:8" s="38" customFormat="1" ht="15" x14ac:dyDescent="0.25">
      <c r="A569" s="36" t="s">
        <v>397</v>
      </c>
      <c r="B569" s="33" t="s">
        <v>159</v>
      </c>
      <c r="C569" s="33" t="s">
        <v>104</v>
      </c>
      <c r="D569" s="33" t="s">
        <v>724</v>
      </c>
      <c r="E569" s="33" t="s">
        <v>398</v>
      </c>
      <c r="F569" s="35">
        <f>225+380</f>
        <v>605</v>
      </c>
      <c r="G569" s="35">
        <v>0</v>
      </c>
      <c r="H569" s="35">
        <v>0</v>
      </c>
    </row>
    <row r="570" spans="1:8" s="38" customFormat="1" ht="51.75" x14ac:dyDescent="0.25">
      <c r="A570" s="36" t="s">
        <v>791</v>
      </c>
      <c r="B570" s="33" t="s">
        <v>159</v>
      </c>
      <c r="C570" s="33" t="s">
        <v>104</v>
      </c>
      <c r="D570" s="33" t="s">
        <v>811</v>
      </c>
      <c r="E570" s="33" t="s">
        <v>102</v>
      </c>
      <c r="F570" s="35">
        <f>F571</f>
        <v>2308.5</v>
      </c>
      <c r="G570" s="35">
        <v>0</v>
      </c>
      <c r="H570" s="35">
        <v>0</v>
      </c>
    </row>
    <row r="571" spans="1:8" s="38" customFormat="1" ht="39" x14ac:dyDescent="0.25">
      <c r="A571" s="36" t="s">
        <v>395</v>
      </c>
      <c r="B571" s="33" t="s">
        <v>159</v>
      </c>
      <c r="C571" s="33" t="s">
        <v>104</v>
      </c>
      <c r="D571" s="33" t="s">
        <v>811</v>
      </c>
      <c r="E571" s="33" t="s">
        <v>396</v>
      </c>
      <c r="F571" s="35">
        <f>F572</f>
        <v>2308.5</v>
      </c>
      <c r="G571" s="35">
        <v>0</v>
      </c>
      <c r="H571" s="35">
        <v>0</v>
      </c>
    </row>
    <row r="572" spans="1:8" s="38" customFormat="1" ht="15" x14ac:dyDescent="0.25">
      <c r="A572" s="36" t="s">
        <v>397</v>
      </c>
      <c r="B572" s="33" t="s">
        <v>159</v>
      </c>
      <c r="C572" s="33" t="s">
        <v>104</v>
      </c>
      <c r="D572" s="33" t="s">
        <v>811</v>
      </c>
      <c r="E572" s="33" t="s">
        <v>398</v>
      </c>
      <c r="F572" s="35">
        <f>2449.4-140.9</f>
        <v>2308.5</v>
      </c>
      <c r="G572" s="35">
        <v>0</v>
      </c>
      <c r="H572" s="35">
        <v>0</v>
      </c>
    </row>
    <row r="573" spans="1:8" s="38" customFormat="1" ht="39" x14ac:dyDescent="0.25">
      <c r="A573" s="36" t="s">
        <v>717</v>
      </c>
      <c r="B573" s="33" t="s">
        <v>159</v>
      </c>
      <c r="C573" s="33" t="s">
        <v>104</v>
      </c>
      <c r="D573" s="33" t="s">
        <v>725</v>
      </c>
      <c r="E573" s="33" t="s">
        <v>102</v>
      </c>
      <c r="F573" s="35">
        <f>F574</f>
        <v>31.8</v>
      </c>
      <c r="G573" s="35">
        <f t="shared" ref="G573:H574" si="112">G574</f>
        <v>0</v>
      </c>
      <c r="H573" s="35">
        <f t="shared" si="112"/>
        <v>0</v>
      </c>
    </row>
    <row r="574" spans="1:8" s="38" customFormat="1" ht="39" x14ac:dyDescent="0.25">
      <c r="A574" s="36" t="s">
        <v>395</v>
      </c>
      <c r="B574" s="33" t="s">
        <v>159</v>
      </c>
      <c r="C574" s="33" t="s">
        <v>104</v>
      </c>
      <c r="D574" s="33" t="s">
        <v>725</v>
      </c>
      <c r="E574" s="33" t="s">
        <v>396</v>
      </c>
      <c r="F574" s="35">
        <f>F575</f>
        <v>31.8</v>
      </c>
      <c r="G574" s="35">
        <f t="shared" si="112"/>
        <v>0</v>
      </c>
      <c r="H574" s="35">
        <f t="shared" si="112"/>
        <v>0</v>
      </c>
    </row>
    <row r="575" spans="1:8" s="38" customFormat="1" ht="15" x14ac:dyDescent="0.25">
      <c r="A575" s="36" t="s">
        <v>397</v>
      </c>
      <c r="B575" s="33" t="s">
        <v>159</v>
      </c>
      <c r="C575" s="33" t="s">
        <v>104</v>
      </c>
      <c r="D575" s="33" t="s">
        <v>725</v>
      </c>
      <c r="E575" s="33" t="s">
        <v>398</v>
      </c>
      <c r="F575" s="35">
        <f>12.5+19.3</f>
        <v>31.8</v>
      </c>
      <c r="G575" s="35">
        <v>0</v>
      </c>
      <c r="H575" s="35">
        <v>0</v>
      </c>
    </row>
    <row r="576" spans="1:8" s="38" customFormat="1" ht="64.5" x14ac:dyDescent="0.25">
      <c r="A576" s="36" t="s">
        <v>433</v>
      </c>
      <c r="B576" s="33" t="s">
        <v>159</v>
      </c>
      <c r="C576" s="33" t="s">
        <v>104</v>
      </c>
      <c r="D576" s="33" t="s">
        <v>434</v>
      </c>
      <c r="E576" s="33" t="s">
        <v>102</v>
      </c>
      <c r="F576" s="35">
        <f t="shared" ref="F576:H577" si="113">F577</f>
        <v>294.39999999999998</v>
      </c>
      <c r="G576" s="35">
        <f t="shared" si="113"/>
        <v>294.39999999999998</v>
      </c>
      <c r="H576" s="35">
        <f t="shared" si="113"/>
        <v>304.5</v>
      </c>
    </row>
    <row r="577" spans="1:8" s="38" customFormat="1" ht="33.75" customHeight="1" x14ac:dyDescent="0.25">
      <c r="A577" s="36" t="s">
        <v>395</v>
      </c>
      <c r="B577" s="33" t="s">
        <v>159</v>
      </c>
      <c r="C577" s="33" t="s">
        <v>104</v>
      </c>
      <c r="D577" s="33" t="s">
        <v>434</v>
      </c>
      <c r="E577" s="33" t="s">
        <v>396</v>
      </c>
      <c r="F577" s="35">
        <f t="shared" si="113"/>
        <v>294.39999999999998</v>
      </c>
      <c r="G577" s="35">
        <f t="shared" si="113"/>
        <v>294.39999999999998</v>
      </c>
      <c r="H577" s="35">
        <f t="shared" si="113"/>
        <v>304.5</v>
      </c>
    </row>
    <row r="578" spans="1:8" s="38" customFormat="1" ht="15" x14ac:dyDescent="0.25">
      <c r="A578" s="36" t="s">
        <v>397</v>
      </c>
      <c r="B578" s="33" t="s">
        <v>159</v>
      </c>
      <c r="C578" s="33" t="s">
        <v>104</v>
      </c>
      <c r="D578" s="33" t="s">
        <v>434</v>
      </c>
      <c r="E578" s="33" t="s">
        <v>398</v>
      </c>
      <c r="F578" s="35">
        <v>294.39999999999998</v>
      </c>
      <c r="G578" s="35">
        <v>294.39999999999998</v>
      </c>
      <c r="H578" s="35">
        <v>304.5</v>
      </c>
    </row>
    <row r="579" spans="1:8" s="38" customFormat="1" ht="39" x14ac:dyDescent="0.25">
      <c r="A579" s="36" t="s">
        <v>403</v>
      </c>
      <c r="B579" s="33" t="s">
        <v>159</v>
      </c>
      <c r="C579" s="33" t="s">
        <v>104</v>
      </c>
      <c r="D579" s="33" t="s">
        <v>435</v>
      </c>
      <c r="E579" s="33" t="s">
        <v>102</v>
      </c>
      <c r="F579" s="35">
        <f t="shared" ref="F579:H580" si="114">F580</f>
        <v>7643.1</v>
      </c>
      <c r="G579" s="35">
        <f t="shared" si="114"/>
        <v>7661.6</v>
      </c>
      <c r="H579" s="35">
        <f t="shared" si="114"/>
        <v>7797.7999999999993</v>
      </c>
    </row>
    <row r="580" spans="1:8" s="38" customFormat="1" ht="33" customHeight="1" x14ac:dyDescent="0.25">
      <c r="A580" s="36" t="s">
        <v>395</v>
      </c>
      <c r="B580" s="33" t="s">
        <v>159</v>
      </c>
      <c r="C580" s="33" t="s">
        <v>104</v>
      </c>
      <c r="D580" s="33" t="s">
        <v>435</v>
      </c>
      <c r="E580" s="33" t="s">
        <v>396</v>
      </c>
      <c r="F580" s="35">
        <f t="shared" si="114"/>
        <v>7643.1</v>
      </c>
      <c r="G580" s="35">
        <f t="shared" si="114"/>
        <v>7661.6</v>
      </c>
      <c r="H580" s="35">
        <f t="shared" si="114"/>
        <v>7797.7999999999993</v>
      </c>
    </row>
    <row r="581" spans="1:8" s="38" customFormat="1" ht="18.75" customHeight="1" x14ac:dyDescent="0.25">
      <c r="A581" s="36" t="s">
        <v>397</v>
      </c>
      <c r="B581" s="33" t="s">
        <v>159</v>
      </c>
      <c r="C581" s="33" t="s">
        <v>104</v>
      </c>
      <c r="D581" s="33" t="s">
        <v>435</v>
      </c>
      <c r="E581" s="33" t="s">
        <v>398</v>
      </c>
      <c r="F581" s="35">
        <f>8885.5-12.5-1087.4-300+157.5</f>
        <v>7643.1</v>
      </c>
      <c r="G581" s="35">
        <f>10332.5-2670.9</f>
        <v>7661.6</v>
      </c>
      <c r="H581" s="35">
        <f>10562.3-2764.5</f>
        <v>7797.7999999999993</v>
      </c>
    </row>
    <row r="582" spans="1:8" s="38" customFormat="1" ht="32.25" customHeight="1" x14ac:dyDescent="0.25">
      <c r="A582" s="36" t="s">
        <v>436</v>
      </c>
      <c r="B582" s="33" t="s">
        <v>159</v>
      </c>
      <c r="C582" s="33" t="s">
        <v>104</v>
      </c>
      <c r="D582" s="33" t="s">
        <v>437</v>
      </c>
      <c r="E582" s="33" t="s">
        <v>102</v>
      </c>
      <c r="F582" s="35">
        <f t="shared" ref="F582:H583" si="115">F583</f>
        <v>16245.6</v>
      </c>
      <c r="G582" s="35">
        <f t="shared" si="115"/>
        <v>11918.9</v>
      </c>
      <c r="H582" s="35">
        <f t="shared" si="115"/>
        <v>12324.3</v>
      </c>
    </row>
    <row r="583" spans="1:8" s="38" customFormat="1" ht="31.5" customHeight="1" x14ac:dyDescent="0.25">
      <c r="A583" s="36" t="s">
        <v>395</v>
      </c>
      <c r="B583" s="33" t="s">
        <v>159</v>
      </c>
      <c r="C583" s="33" t="s">
        <v>104</v>
      </c>
      <c r="D583" s="33" t="s">
        <v>437</v>
      </c>
      <c r="E583" s="33" t="s">
        <v>396</v>
      </c>
      <c r="F583" s="35">
        <f t="shared" si="115"/>
        <v>16245.6</v>
      </c>
      <c r="G583" s="35">
        <f t="shared" si="115"/>
        <v>11918.9</v>
      </c>
      <c r="H583" s="35">
        <f t="shared" si="115"/>
        <v>12324.3</v>
      </c>
    </row>
    <row r="584" spans="1:8" s="38" customFormat="1" ht="15" x14ac:dyDescent="0.25">
      <c r="A584" s="36" t="s">
        <v>397</v>
      </c>
      <c r="B584" s="33" t="s">
        <v>159</v>
      </c>
      <c r="C584" s="33" t="s">
        <v>104</v>
      </c>
      <c r="D584" s="33" t="s">
        <v>437</v>
      </c>
      <c r="E584" s="33" t="s">
        <v>398</v>
      </c>
      <c r="F584" s="35">
        <f>11524.7+2641+2079.9</f>
        <v>16245.6</v>
      </c>
      <c r="G584" s="35">
        <v>11918.9</v>
      </c>
      <c r="H584" s="35">
        <v>12324.3</v>
      </c>
    </row>
    <row r="585" spans="1:8" s="38" customFormat="1" ht="54" hidden="1" customHeight="1" x14ac:dyDescent="0.25">
      <c r="A585" s="36" t="s">
        <v>438</v>
      </c>
      <c r="B585" s="33" t="s">
        <v>159</v>
      </c>
      <c r="C585" s="33" t="s">
        <v>104</v>
      </c>
      <c r="D585" s="33" t="s">
        <v>439</v>
      </c>
      <c r="E585" s="33" t="s">
        <v>102</v>
      </c>
      <c r="F585" s="35">
        <f t="shared" ref="F585:H586" si="116">F586</f>
        <v>0</v>
      </c>
      <c r="G585" s="35">
        <f t="shared" si="116"/>
        <v>0</v>
      </c>
      <c r="H585" s="35">
        <f t="shared" si="116"/>
        <v>0</v>
      </c>
    </row>
    <row r="586" spans="1:8" s="38" customFormat="1" ht="31.5" hidden="1" customHeight="1" x14ac:dyDescent="0.25">
      <c r="A586" s="36" t="s">
        <v>227</v>
      </c>
      <c r="B586" s="33" t="s">
        <v>159</v>
      </c>
      <c r="C586" s="33" t="s">
        <v>104</v>
      </c>
      <c r="D586" s="33" t="s">
        <v>439</v>
      </c>
      <c r="E586" s="33" t="s">
        <v>228</v>
      </c>
      <c r="F586" s="35">
        <f t="shared" si="116"/>
        <v>0</v>
      </c>
      <c r="G586" s="35">
        <f t="shared" si="116"/>
        <v>0</v>
      </c>
      <c r="H586" s="35">
        <f t="shared" si="116"/>
        <v>0</v>
      </c>
    </row>
    <row r="587" spans="1:8" s="38" customFormat="1" ht="14.25" hidden="1" customHeight="1" x14ac:dyDescent="0.25">
      <c r="A587" s="36" t="s">
        <v>229</v>
      </c>
      <c r="B587" s="33" t="s">
        <v>159</v>
      </c>
      <c r="C587" s="33" t="s">
        <v>104</v>
      </c>
      <c r="D587" s="33" t="s">
        <v>439</v>
      </c>
      <c r="E587" s="33" t="s">
        <v>230</v>
      </c>
      <c r="F587" s="35">
        <v>0</v>
      </c>
      <c r="G587" s="35">
        <v>0</v>
      </c>
      <c r="H587" s="35">
        <v>0</v>
      </c>
    </row>
    <row r="588" spans="1:8" s="38" customFormat="1" ht="14.25" customHeight="1" x14ac:dyDescent="0.25">
      <c r="A588" s="36" t="s">
        <v>440</v>
      </c>
      <c r="B588" s="33" t="s">
        <v>159</v>
      </c>
      <c r="C588" s="33" t="s">
        <v>244</v>
      </c>
      <c r="D588" s="33" t="s">
        <v>101</v>
      </c>
      <c r="E588" s="33" t="s">
        <v>102</v>
      </c>
      <c r="F588" s="35">
        <f>F589+F594</f>
        <v>3182.5999999999995</v>
      </c>
      <c r="G588" s="35">
        <f>G589+G594</f>
        <v>2492.1999999999998</v>
      </c>
      <c r="H588" s="35">
        <f>H589+H594</f>
        <v>2492.1999999999998</v>
      </c>
    </row>
    <row r="589" spans="1:8" s="38" customFormat="1" ht="43.5" customHeight="1" x14ac:dyDescent="0.25">
      <c r="A589" s="36" t="s">
        <v>441</v>
      </c>
      <c r="B589" s="33" t="s">
        <v>159</v>
      </c>
      <c r="C589" s="33" t="s">
        <v>244</v>
      </c>
      <c r="D589" s="33" t="s">
        <v>413</v>
      </c>
      <c r="E589" s="33" t="s">
        <v>102</v>
      </c>
      <c r="F589" s="35">
        <f t="shared" ref="F589:H592" si="117">F590</f>
        <v>33.700000000000003</v>
      </c>
      <c r="G589" s="35">
        <f t="shared" si="117"/>
        <v>33.700000000000003</v>
      </c>
      <c r="H589" s="35">
        <f t="shared" si="117"/>
        <v>33.700000000000003</v>
      </c>
    </row>
    <row r="590" spans="1:8" s="38" customFormat="1" ht="79.5" customHeight="1" x14ac:dyDescent="0.25">
      <c r="A590" s="36" t="s">
        <v>442</v>
      </c>
      <c r="B590" s="33" t="s">
        <v>159</v>
      </c>
      <c r="C590" s="33" t="s">
        <v>244</v>
      </c>
      <c r="D590" s="33" t="s">
        <v>415</v>
      </c>
      <c r="E590" s="33" t="s">
        <v>102</v>
      </c>
      <c r="F590" s="35">
        <f t="shared" si="117"/>
        <v>33.700000000000003</v>
      </c>
      <c r="G590" s="35">
        <f t="shared" si="117"/>
        <v>33.700000000000003</v>
      </c>
      <c r="H590" s="35">
        <f t="shared" si="117"/>
        <v>33.700000000000003</v>
      </c>
    </row>
    <row r="591" spans="1:8" s="38" customFormat="1" ht="14.25" customHeight="1" x14ac:dyDescent="0.25">
      <c r="A591" s="36" t="s">
        <v>180</v>
      </c>
      <c r="B591" s="33" t="s">
        <v>159</v>
      </c>
      <c r="C591" s="33" t="s">
        <v>244</v>
      </c>
      <c r="D591" s="33" t="s">
        <v>416</v>
      </c>
      <c r="E591" s="33" t="s">
        <v>102</v>
      </c>
      <c r="F591" s="35">
        <f t="shared" si="117"/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68.25" customHeight="1" x14ac:dyDescent="0.25">
      <c r="A592" s="36" t="s">
        <v>111</v>
      </c>
      <c r="B592" s="33" t="s">
        <v>159</v>
      </c>
      <c r="C592" s="33" t="s">
        <v>244</v>
      </c>
      <c r="D592" s="33" t="s">
        <v>416</v>
      </c>
      <c r="E592" s="33" t="s">
        <v>112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20.25" customHeight="1" x14ac:dyDescent="0.25">
      <c r="A593" s="36" t="s">
        <v>240</v>
      </c>
      <c r="B593" s="33" t="s">
        <v>159</v>
      </c>
      <c r="C593" s="33" t="s">
        <v>244</v>
      </c>
      <c r="D593" s="33" t="s">
        <v>416</v>
      </c>
      <c r="E593" s="33" t="s">
        <v>241</v>
      </c>
      <c r="F593" s="35">
        <v>33.700000000000003</v>
      </c>
      <c r="G593" s="35">
        <v>33.700000000000003</v>
      </c>
      <c r="H593" s="35">
        <v>33.700000000000003</v>
      </c>
    </row>
    <row r="594" spans="1:8" s="38" customFormat="1" ht="54.75" customHeight="1" x14ac:dyDescent="0.25">
      <c r="A594" s="59" t="s">
        <v>443</v>
      </c>
      <c r="B594" s="33" t="s">
        <v>159</v>
      </c>
      <c r="C594" s="33" t="s">
        <v>244</v>
      </c>
      <c r="D594" s="33" t="s">
        <v>418</v>
      </c>
      <c r="E594" s="33" t="s">
        <v>102</v>
      </c>
      <c r="F594" s="35">
        <f>F595+F612+F616</f>
        <v>3148.8999999999996</v>
      </c>
      <c r="G594" s="35">
        <f>G595+G612+G616</f>
        <v>2458.5</v>
      </c>
      <c r="H594" s="35">
        <f>H595+H612+H616</f>
        <v>2458.5</v>
      </c>
    </row>
    <row r="595" spans="1:8" s="38" customFormat="1" ht="64.5" customHeight="1" x14ac:dyDescent="0.25">
      <c r="A595" s="36" t="s">
        <v>419</v>
      </c>
      <c r="B595" s="33" t="s">
        <v>159</v>
      </c>
      <c r="C595" s="33" t="s">
        <v>244</v>
      </c>
      <c r="D595" s="33" t="s">
        <v>420</v>
      </c>
      <c r="E595" s="33" t="s">
        <v>102</v>
      </c>
      <c r="F595" s="35">
        <f>F596+F603+F606+F609</f>
        <v>2527.5</v>
      </c>
      <c r="G595" s="35">
        <f>G596+G603+G606</f>
        <v>2130</v>
      </c>
      <c r="H595" s="35">
        <f>H596+H603+H606</f>
        <v>2130</v>
      </c>
    </row>
    <row r="596" spans="1:8" s="38" customFormat="1" ht="30.75" customHeight="1" x14ac:dyDescent="0.25">
      <c r="A596" s="36" t="s">
        <v>238</v>
      </c>
      <c r="B596" s="33" t="s">
        <v>159</v>
      </c>
      <c r="C596" s="33" t="s">
        <v>244</v>
      </c>
      <c r="D596" s="33" t="s">
        <v>421</v>
      </c>
      <c r="E596" s="33" t="s">
        <v>102</v>
      </c>
      <c r="F596" s="35">
        <f>F597+F599+F601</f>
        <v>2118.4</v>
      </c>
      <c r="G596" s="35">
        <f>G597+G599</f>
        <v>2130</v>
      </c>
      <c r="H596" s="35">
        <f>H597+H599</f>
        <v>2130</v>
      </c>
    </row>
    <row r="597" spans="1:8" s="38" customFormat="1" ht="69" customHeight="1" x14ac:dyDescent="0.25">
      <c r="A597" s="36" t="s">
        <v>111</v>
      </c>
      <c r="B597" s="33" t="s">
        <v>159</v>
      </c>
      <c r="C597" s="33" t="s">
        <v>244</v>
      </c>
      <c r="D597" s="33" t="s">
        <v>421</v>
      </c>
      <c r="E597" s="33" t="s">
        <v>112</v>
      </c>
      <c r="F597" s="35">
        <f>F598</f>
        <v>2111.6</v>
      </c>
      <c r="G597" s="35">
        <f>G598</f>
        <v>2130</v>
      </c>
      <c r="H597" s="35">
        <f>H598</f>
        <v>2130</v>
      </c>
    </row>
    <row r="598" spans="1:8" s="38" customFormat="1" ht="21" customHeight="1" x14ac:dyDescent="0.25">
      <c r="A598" s="36" t="s">
        <v>240</v>
      </c>
      <c r="B598" s="33" t="s">
        <v>159</v>
      </c>
      <c r="C598" s="33" t="s">
        <v>244</v>
      </c>
      <c r="D598" s="33" t="s">
        <v>421</v>
      </c>
      <c r="E598" s="33" t="s">
        <v>241</v>
      </c>
      <c r="F598" s="35">
        <f>2130-6.8-2.1-9.5</f>
        <v>2111.6</v>
      </c>
      <c r="G598" s="35">
        <v>2130</v>
      </c>
      <c r="H598" s="35">
        <v>2130</v>
      </c>
    </row>
    <row r="599" spans="1:8" s="38" customFormat="1" ht="29.25" hidden="1" customHeight="1" x14ac:dyDescent="0.25">
      <c r="A599" s="36" t="s">
        <v>121</v>
      </c>
      <c r="B599" s="33" t="s">
        <v>159</v>
      </c>
      <c r="C599" s="33" t="s">
        <v>244</v>
      </c>
      <c r="D599" s="33" t="s">
        <v>421</v>
      </c>
      <c r="E599" s="33" t="s">
        <v>122</v>
      </c>
      <c r="F599" s="35">
        <f>F600</f>
        <v>0</v>
      </c>
      <c r="G599" s="35">
        <f>G600</f>
        <v>0</v>
      </c>
      <c r="H599" s="35">
        <f>H600</f>
        <v>0</v>
      </c>
    </row>
    <row r="600" spans="1:8" s="38" customFormat="1" ht="27.75" hidden="1" customHeight="1" x14ac:dyDescent="0.25">
      <c r="A600" s="36" t="s">
        <v>123</v>
      </c>
      <c r="B600" s="33" t="s">
        <v>159</v>
      </c>
      <c r="C600" s="33" t="s">
        <v>244</v>
      </c>
      <c r="D600" s="33" t="s">
        <v>421</v>
      </c>
      <c r="E600" s="33" t="s">
        <v>124</v>
      </c>
      <c r="F600" s="35">
        <v>0</v>
      </c>
      <c r="G600" s="35">
        <v>0</v>
      </c>
      <c r="H600" s="35">
        <v>0</v>
      </c>
    </row>
    <row r="601" spans="1:8" s="38" customFormat="1" ht="27.75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6.8</v>
      </c>
      <c r="G601" s="35">
        <v>0</v>
      </c>
      <c r="H601" s="35">
        <v>0</v>
      </c>
    </row>
    <row r="602" spans="1:8" s="38" customFormat="1" ht="27.75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f>5+1.8</f>
        <v>6.8</v>
      </c>
      <c r="G602" s="35">
        <v>0</v>
      </c>
      <c r="H602" s="35">
        <v>0</v>
      </c>
    </row>
    <row r="603" spans="1:8" s="38" customFormat="1" ht="45" customHeight="1" x14ac:dyDescent="0.25">
      <c r="A603" s="36" t="s">
        <v>717</v>
      </c>
      <c r="B603" s="33" t="s">
        <v>159</v>
      </c>
      <c r="C603" s="33" t="s">
        <v>244</v>
      </c>
      <c r="D603" s="33" t="s">
        <v>726</v>
      </c>
      <c r="E603" s="33" t="s">
        <v>102</v>
      </c>
      <c r="F603" s="35">
        <f t="shared" ref="F603:H604" si="118">F604</f>
        <v>18.399999999999999</v>
      </c>
      <c r="G603" s="35">
        <f t="shared" si="118"/>
        <v>0</v>
      </c>
      <c r="H603" s="35">
        <f t="shared" si="118"/>
        <v>0</v>
      </c>
    </row>
    <row r="604" spans="1:8" s="38" customFormat="1" ht="65.25" customHeight="1" x14ac:dyDescent="0.25">
      <c r="A604" s="36" t="s">
        <v>111</v>
      </c>
      <c r="B604" s="33" t="s">
        <v>159</v>
      </c>
      <c r="C604" s="33" t="s">
        <v>244</v>
      </c>
      <c r="D604" s="33" t="s">
        <v>726</v>
      </c>
      <c r="E604" s="33" t="s">
        <v>112</v>
      </c>
      <c r="F604" s="35">
        <f t="shared" si="118"/>
        <v>18.399999999999999</v>
      </c>
      <c r="G604" s="35">
        <f t="shared" si="118"/>
        <v>0</v>
      </c>
      <c r="H604" s="35">
        <f t="shared" si="118"/>
        <v>0</v>
      </c>
    </row>
    <row r="605" spans="1:8" s="38" customFormat="1" ht="27.75" customHeight="1" x14ac:dyDescent="0.25">
      <c r="A605" s="36" t="s">
        <v>240</v>
      </c>
      <c r="B605" s="33" t="s">
        <v>159</v>
      </c>
      <c r="C605" s="33" t="s">
        <v>244</v>
      </c>
      <c r="D605" s="33" t="s">
        <v>726</v>
      </c>
      <c r="E605" s="33" t="s">
        <v>241</v>
      </c>
      <c r="F605" s="35">
        <f>6.8+2.1+9.5</f>
        <v>18.399999999999999</v>
      </c>
      <c r="G605" s="35">
        <v>0</v>
      </c>
      <c r="H605" s="35">
        <v>0</v>
      </c>
    </row>
    <row r="606" spans="1:8" s="38" customFormat="1" ht="27.75" customHeight="1" x14ac:dyDescent="0.25">
      <c r="A606" s="36" t="s">
        <v>715</v>
      </c>
      <c r="B606" s="33" t="s">
        <v>159</v>
      </c>
      <c r="C606" s="33" t="s">
        <v>244</v>
      </c>
      <c r="D606" s="33" t="s">
        <v>727</v>
      </c>
      <c r="E606" s="33" t="s">
        <v>102</v>
      </c>
      <c r="F606" s="35">
        <f>F607</f>
        <v>348.7</v>
      </c>
      <c r="G606" s="35">
        <f t="shared" ref="G606:H607" si="119">G607</f>
        <v>0</v>
      </c>
      <c r="H606" s="35">
        <f t="shared" si="119"/>
        <v>0</v>
      </c>
    </row>
    <row r="607" spans="1:8" s="38" customFormat="1" ht="71.25" customHeight="1" x14ac:dyDescent="0.25">
      <c r="A607" s="36" t="s">
        <v>111</v>
      </c>
      <c r="B607" s="33" t="s">
        <v>159</v>
      </c>
      <c r="C607" s="33" t="s">
        <v>244</v>
      </c>
      <c r="D607" s="33" t="s">
        <v>727</v>
      </c>
      <c r="E607" s="33" t="s">
        <v>112</v>
      </c>
      <c r="F607" s="35">
        <f>F608</f>
        <v>348.7</v>
      </c>
      <c r="G607" s="35">
        <f t="shared" si="119"/>
        <v>0</v>
      </c>
      <c r="H607" s="35">
        <f t="shared" si="119"/>
        <v>0</v>
      </c>
    </row>
    <row r="608" spans="1:8" s="38" customFormat="1" ht="21.75" customHeight="1" x14ac:dyDescent="0.25">
      <c r="A608" s="36" t="s">
        <v>240</v>
      </c>
      <c r="B608" s="154" t="s">
        <v>159</v>
      </c>
      <c r="C608" s="154" t="s">
        <v>244</v>
      </c>
      <c r="D608" s="154" t="s">
        <v>727</v>
      </c>
      <c r="E608" s="154" t="s">
        <v>241</v>
      </c>
      <c r="F608" s="155">
        <f>168+180.7</f>
        <v>348.7</v>
      </c>
      <c r="G608" s="35">
        <v>0</v>
      </c>
      <c r="H608" s="35">
        <v>0</v>
      </c>
    </row>
    <row r="609" spans="1:8" s="38" customFormat="1" ht="43.5" customHeight="1" x14ac:dyDescent="0.25">
      <c r="A609" s="36" t="s">
        <v>791</v>
      </c>
      <c r="B609" s="154" t="s">
        <v>159</v>
      </c>
      <c r="C609" s="154" t="s">
        <v>244</v>
      </c>
      <c r="D609" s="154" t="s">
        <v>812</v>
      </c>
      <c r="E609" s="154" t="s">
        <v>102</v>
      </c>
      <c r="F609" s="155">
        <f>F610</f>
        <v>42</v>
      </c>
      <c r="G609" s="35">
        <v>0</v>
      </c>
      <c r="H609" s="35">
        <v>0</v>
      </c>
    </row>
    <row r="610" spans="1:8" s="38" customFormat="1" ht="27.75" customHeight="1" x14ac:dyDescent="0.25">
      <c r="A610" s="36" t="s">
        <v>121</v>
      </c>
      <c r="B610" s="154" t="s">
        <v>159</v>
      </c>
      <c r="C610" s="154" t="s">
        <v>244</v>
      </c>
      <c r="D610" s="154" t="s">
        <v>812</v>
      </c>
      <c r="E610" s="154" t="s">
        <v>122</v>
      </c>
      <c r="F610" s="155">
        <f>F611</f>
        <v>42</v>
      </c>
      <c r="G610" s="35">
        <v>0</v>
      </c>
      <c r="H610" s="35">
        <v>0</v>
      </c>
    </row>
    <row r="611" spans="1:8" s="38" customFormat="1" ht="27.75" customHeight="1" x14ac:dyDescent="0.25">
      <c r="A611" s="36" t="s">
        <v>123</v>
      </c>
      <c r="B611" s="154" t="s">
        <v>159</v>
      </c>
      <c r="C611" s="154" t="s">
        <v>244</v>
      </c>
      <c r="D611" s="154" t="s">
        <v>812</v>
      </c>
      <c r="E611" s="154" t="s">
        <v>124</v>
      </c>
      <c r="F611" s="155">
        <v>42</v>
      </c>
      <c r="G611" s="35">
        <v>0</v>
      </c>
      <c r="H611" s="35">
        <v>0</v>
      </c>
    </row>
    <row r="612" spans="1:8" s="38" customFormat="1" ht="48" customHeight="1" x14ac:dyDescent="0.25">
      <c r="A612" s="36" t="s">
        <v>422</v>
      </c>
      <c r="B612" s="33" t="s">
        <v>159</v>
      </c>
      <c r="C612" s="33" t="s">
        <v>244</v>
      </c>
      <c r="D612" s="33" t="s">
        <v>423</v>
      </c>
      <c r="E612" s="33" t="s">
        <v>102</v>
      </c>
      <c r="F612" s="35">
        <f t="shared" ref="F612:H614" si="120">F613</f>
        <v>55.2</v>
      </c>
      <c r="G612" s="35">
        <f t="shared" si="120"/>
        <v>50.2</v>
      </c>
      <c r="H612" s="35">
        <f t="shared" si="120"/>
        <v>50.2</v>
      </c>
    </row>
    <row r="613" spans="1:8" s="38" customFormat="1" ht="27.75" customHeight="1" x14ac:dyDescent="0.25">
      <c r="A613" s="36" t="s">
        <v>238</v>
      </c>
      <c r="B613" s="33" t="s">
        <v>159</v>
      </c>
      <c r="C613" s="33" t="s">
        <v>244</v>
      </c>
      <c r="D613" s="33" t="s">
        <v>424</v>
      </c>
      <c r="E613" s="33" t="s">
        <v>102</v>
      </c>
      <c r="F613" s="35">
        <f t="shared" si="120"/>
        <v>55.2</v>
      </c>
      <c r="G613" s="35">
        <f t="shared" si="120"/>
        <v>50.2</v>
      </c>
      <c r="H613" s="35">
        <f t="shared" si="120"/>
        <v>50.2</v>
      </c>
    </row>
    <row r="614" spans="1:8" s="38" customFormat="1" ht="27.75" customHeight="1" x14ac:dyDescent="0.25">
      <c r="A614" s="36" t="s">
        <v>121</v>
      </c>
      <c r="B614" s="33" t="s">
        <v>159</v>
      </c>
      <c r="C614" s="33" t="s">
        <v>244</v>
      </c>
      <c r="D614" s="33" t="s">
        <v>424</v>
      </c>
      <c r="E614" s="33" t="s">
        <v>122</v>
      </c>
      <c r="F614" s="35">
        <f t="shared" si="120"/>
        <v>55.2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123</v>
      </c>
      <c r="B615" s="33" t="s">
        <v>159</v>
      </c>
      <c r="C615" s="33" t="s">
        <v>244</v>
      </c>
      <c r="D615" s="33" t="s">
        <v>424</v>
      </c>
      <c r="E615" s="33" t="s">
        <v>124</v>
      </c>
      <c r="F615" s="35">
        <f>50.2+5</f>
        <v>55.2</v>
      </c>
      <c r="G615" s="35">
        <v>50.2</v>
      </c>
      <c r="H615" s="35">
        <v>50.2</v>
      </c>
    </row>
    <row r="616" spans="1:8" s="38" customFormat="1" ht="27.75" customHeight="1" x14ac:dyDescent="0.25">
      <c r="A616" s="36" t="s">
        <v>425</v>
      </c>
      <c r="B616" s="33" t="s">
        <v>159</v>
      </c>
      <c r="C616" s="33" t="s">
        <v>244</v>
      </c>
      <c r="D616" s="33" t="s">
        <v>426</v>
      </c>
      <c r="E616" s="33" t="s">
        <v>102</v>
      </c>
      <c r="F616" s="35">
        <f>F617+F620</f>
        <v>566.20000000000005</v>
      </c>
      <c r="G616" s="35">
        <f>G617+G620</f>
        <v>278.3</v>
      </c>
      <c r="H616" s="35">
        <f>H617+H620</f>
        <v>278.3</v>
      </c>
    </row>
    <row r="617" spans="1:8" s="38" customFormat="1" ht="27.75" customHeight="1" x14ac:dyDescent="0.25">
      <c r="A617" s="36" t="s">
        <v>238</v>
      </c>
      <c r="B617" s="33" t="s">
        <v>159</v>
      </c>
      <c r="C617" s="33" t="s">
        <v>244</v>
      </c>
      <c r="D617" s="33" t="s">
        <v>427</v>
      </c>
      <c r="E617" s="33" t="s">
        <v>102</v>
      </c>
      <c r="F617" s="35">
        <f t="shared" ref="F617:H618" si="121">F618</f>
        <v>519.6</v>
      </c>
      <c r="G617" s="35">
        <f t="shared" si="121"/>
        <v>231.70000000000002</v>
      </c>
      <c r="H617" s="35">
        <f t="shared" si="121"/>
        <v>231.70000000000002</v>
      </c>
    </row>
    <row r="618" spans="1:8" s="38" customFormat="1" ht="27.75" customHeight="1" x14ac:dyDescent="0.25">
      <c r="A618" s="36" t="s">
        <v>121</v>
      </c>
      <c r="B618" s="33" t="s">
        <v>159</v>
      </c>
      <c r="C618" s="33" t="s">
        <v>244</v>
      </c>
      <c r="D618" s="33" t="s">
        <v>427</v>
      </c>
      <c r="E618" s="33" t="s">
        <v>122</v>
      </c>
      <c r="F618" s="35">
        <f t="shared" si="121"/>
        <v>519.6</v>
      </c>
      <c r="G618" s="35">
        <f t="shared" si="121"/>
        <v>231.70000000000002</v>
      </c>
      <c r="H618" s="35">
        <f t="shared" si="121"/>
        <v>231.70000000000002</v>
      </c>
    </row>
    <row r="619" spans="1:8" s="38" customFormat="1" ht="27.75" customHeight="1" x14ac:dyDescent="0.25">
      <c r="A619" s="36" t="s">
        <v>123</v>
      </c>
      <c r="B619" s="33" t="s">
        <v>159</v>
      </c>
      <c r="C619" s="33" t="s">
        <v>244</v>
      </c>
      <c r="D619" s="33" t="s">
        <v>427</v>
      </c>
      <c r="E619" s="33" t="s">
        <v>124</v>
      </c>
      <c r="F619" s="35">
        <f>384.1+59.2+20-42.1+35.6+62.8</f>
        <v>519.6</v>
      </c>
      <c r="G619" s="35">
        <f>384.1-152.4</f>
        <v>231.70000000000002</v>
      </c>
      <c r="H619" s="35">
        <f>384.1-152.4</f>
        <v>231.70000000000002</v>
      </c>
    </row>
    <row r="620" spans="1:8" s="38" customFormat="1" ht="61.5" customHeight="1" x14ac:dyDescent="0.25">
      <c r="A620" s="36" t="s">
        <v>236</v>
      </c>
      <c r="B620" s="33" t="s">
        <v>159</v>
      </c>
      <c r="C620" s="33" t="s">
        <v>244</v>
      </c>
      <c r="D620" s="33" t="s">
        <v>428</v>
      </c>
      <c r="E620" s="33" t="s">
        <v>102</v>
      </c>
      <c r="F620" s="35">
        <f t="shared" ref="F620:H621" si="122">F621</f>
        <v>46.6</v>
      </c>
      <c r="G620" s="35">
        <f t="shared" si="122"/>
        <v>46.6</v>
      </c>
      <c r="H620" s="35">
        <f t="shared" si="122"/>
        <v>46.6</v>
      </c>
    </row>
    <row r="621" spans="1:8" s="38" customFormat="1" ht="18" customHeight="1" x14ac:dyDescent="0.25">
      <c r="A621" s="36" t="s">
        <v>125</v>
      </c>
      <c r="B621" s="33" t="s">
        <v>159</v>
      </c>
      <c r="C621" s="33" t="s">
        <v>244</v>
      </c>
      <c r="D621" s="33" t="s">
        <v>428</v>
      </c>
      <c r="E621" s="33" t="s">
        <v>126</v>
      </c>
      <c r="F621" s="35">
        <f t="shared" si="122"/>
        <v>46.6</v>
      </c>
      <c r="G621" s="35">
        <f t="shared" si="122"/>
        <v>46.6</v>
      </c>
      <c r="H621" s="35">
        <f t="shared" si="122"/>
        <v>46.6</v>
      </c>
    </row>
    <row r="622" spans="1:8" s="38" customFormat="1" ht="18.75" customHeight="1" x14ac:dyDescent="0.25">
      <c r="A622" s="36" t="s">
        <v>127</v>
      </c>
      <c r="B622" s="33" t="s">
        <v>159</v>
      </c>
      <c r="C622" s="33" t="s">
        <v>244</v>
      </c>
      <c r="D622" s="33" t="s">
        <v>428</v>
      </c>
      <c r="E622" s="33" t="s">
        <v>128</v>
      </c>
      <c r="F622" s="35">
        <v>46.6</v>
      </c>
      <c r="G622" s="35">
        <v>46.6</v>
      </c>
      <c r="H622" s="35">
        <v>46.6</v>
      </c>
    </row>
    <row r="623" spans="1:8" s="38" customFormat="1" ht="31.5" customHeight="1" x14ac:dyDescent="0.25">
      <c r="A623" s="36" t="s">
        <v>444</v>
      </c>
      <c r="B623" s="33" t="s">
        <v>159</v>
      </c>
      <c r="C623" s="33" t="s">
        <v>146</v>
      </c>
      <c r="D623" s="33" t="s">
        <v>101</v>
      </c>
      <c r="E623" s="33" t="s">
        <v>102</v>
      </c>
      <c r="F623" s="35">
        <f t="shared" ref="F623:H627" si="123">F624</f>
        <v>151.9</v>
      </c>
      <c r="G623" s="35">
        <f t="shared" si="123"/>
        <v>187</v>
      </c>
      <c r="H623" s="35">
        <f t="shared" si="123"/>
        <v>187</v>
      </c>
    </row>
    <row r="624" spans="1:8" s="38" customFormat="1" ht="44.25" customHeight="1" x14ac:dyDescent="0.25">
      <c r="A624" s="36" t="s">
        <v>182</v>
      </c>
      <c r="B624" s="33" t="s">
        <v>159</v>
      </c>
      <c r="C624" s="33" t="s">
        <v>146</v>
      </c>
      <c r="D624" s="33" t="s">
        <v>183</v>
      </c>
      <c r="E624" s="33" t="s">
        <v>102</v>
      </c>
      <c r="F624" s="35">
        <f t="shared" si="123"/>
        <v>151.9</v>
      </c>
      <c r="G624" s="35">
        <f t="shared" si="123"/>
        <v>187</v>
      </c>
      <c r="H624" s="35">
        <f t="shared" si="123"/>
        <v>187</v>
      </c>
    </row>
    <row r="625" spans="1:8" s="38" customFormat="1" ht="106.5" customHeight="1" x14ac:dyDescent="0.25">
      <c r="A625" s="36" t="s">
        <v>445</v>
      </c>
      <c r="B625" s="33" t="s">
        <v>159</v>
      </c>
      <c r="C625" s="33" t="s">
        <v>146</v>
      </c>
      <c r="D625" s="33" t="s">
        <v>188</v>
      </c>
      <c r="E625" s="33" t="s">
        <v>102</v>
      </c>
      <c r="F625" s="35">
        <f t="shared" si="123"/>
        <v>151.9</v>
      </c>
      <c r="G625" s="35">
        <f t="shared" si="123"/>
        <v>187</v>
      </c>
      <c r="H625" s="35">
        <f t="shared" si="123"/>
        <v>187</v>
      </c>
    </row>
    <row r="626" spans="1:8" s="38" customFormat="1" ht="14.25" customHeight="1" x14ac:dyDescent="0.25">
      <c r="A626" s="36" t="s">
        <v>180</v>
      </c>
      <c r="B626" s="33" t="s">
        <v>159</v>
      </c>
      <c r="C626" s="33" t="s">
        <v>146</v>
      </c>
      <c r="D626" s="33" t="s">
        <v>189</v>
      </c>
      <c r="E626" s="33" t="s">
        <v>102</v>
      </c>
      <c r="F626" s="35">
        <f t="shared" si="123"/>
        <v>151.9</v>
      </c>
      <c r="G626" s="35">
        <f t="shared" si="123"/>
        <v>187</v>
      </c>
      <c r="H626" s="35">
        <f t="shared" si="123"/>
        <v>187</v>
      </c>
    </row>
    <row r="627" spans="1:8" s="38" customFormat="1" ht="28.5" customHeight="1" x14ac:dyDescent="0.25">
      <c r="A627" s="36" t="s">
        <v>121</v>
      </c>
      <c r="B627" s="33" t="s">
        <v>159</v>
      </c>
      <c r="C627" s="33" t="s">
        <v>146</v>
      </c>
      <c r="D627" s="33" t="s">
        <v>189</v>
      </c>
      <c r="E627" s="33" t="s">
        <v>122</v>
      </c>
      <c r="F627" s="35">
        <f t="shared" si="123"/>
        <v>151.9</v>
      </c>
      <c r="G627" s="35">
        <f t="shared" si="123"/>
        <v>187</v>
      </c>
      <c r="H627" s="35">
        <f t="shared" si="123"/>
        <v>187</v>
      </c>
    </row>
    <row r="628" spans="1:8" s="38" customFormat="1" ht="29.25" customHeight="1" x14ac:dyDescent="0.25">
      <c r="A628" s="36" t="s">
        <v>123</v>
      </c>
      <c r="B628" s="33" t="s">
        <v>159</v>
      </c>
      <c r="C628" s="33" t="s">
        <v>146</v>
      </c>
      <c r="D628" s="33" t="s">
        <v>189</v>
      </c>
      <c r="E628" s="33" t="s">
        <v>124</v>
      </c>
      <c r="F628" s="35">
        <f>187+2.5+10-55+1.1+6.3</f>
        <v>151.9</v>
      </c>
      <c r="G628" s="35">
        <v>187</v>
      </c>
      <c r="H628" s="35">
        <v>187</v>
      </c>
    </row>
    <row r="629" spans="1:8" s="38" customFormat="1" ht="18.75" customHeight="1" x14ac:dyDescent="0.25">
      <c r="A629" s="36" t="s">
        <v>446</v>
      </c>
      <c r="B629" s="33" t="s">
        <v>159</v>
      </c>
      <c r="C629" s="33" t="s">
        <v>159</v>
      </c>
      <c r="D629" s="33" t="s">
        <v>101</v>
      </c>
      <c r="E629" s="33" t="s">
        <v>102</v>
      </c>
      <c r="F629" s="35">
        <f>F630</f>
        <v>316.5</v>
      </c>
      <c r="G629" s="35">
        <f>G630</f>
        <v>316.5</v>
      </c>
      <c r="H629" s="35">
        <f>H630</f>
        <v>316.5</v>
      </c>
    </row>
    <row r="630" spans="1:8" s="38" customFormat="1" ht="44.25" customHeight="1" x14ac:dyDescent="0.25">
      <c r="A630" s="36" t="s">
        <v>447</v>
      </c>
      <c r="B630" s="33" t="s">
        <v>159</v>
      </c>
      <c r="C630" s="33" t="s">
        <v>159</v>
      </c>
      <c r="D630" s="33" t="s">
        <v>448</v>
      </c>
      <c r="E630" s="33" t="s">
        <v>102</v>
      </c>
      <c r="F630" s="35">
        <f>F631+F637</f>
        <v>316.5</v>
      </c>
      <c r="G630" s="35">
        <f>G631+G637</f>
        <v>316.5</v>
      </c>
      <c r="H630" s="35">
        <f>H631+H637</f>
        <v>316.5</v>
      </c>
    </row>
    <row r="631" spans="1:8" s="38" customFormat="1" ht="28.5" customHeight="1" x14ac:dyDescent="0.25">
      <c r="A631" s="36" t="s">
        <v>449</v>
      </c>
      <c r="B631" s="33" t="s">
        <v>159</v>
      </c>
      <c r="C631" s="33" t="s">
        <v>159</v>
      </c>
      <c r="D631" s="33" t="s">
        <v>450</v>
      </c>
      <c r="E631" s="33" t="s">
        <v>102</v>
      </c>
      <c r="F631" s="35">
        <f t="shared" ref="F631:H633" si="124">F632</f>
        <v>259.60000000000002</v>
      </c>
      <c r="G631" s="35">
        <f t="shared" si="124"/>
        <v>272.60000000000002</v>
      </c>
      <c r="H631" s="35">
        <f t="shared" si="124"/>
        <v>272.60000000000002</v>
      </c>
    </row>
    <row r="632" spans="1:8" s="38" customFormat="1" ht="15" customHeight="1" x14ac:dyDescent="0.25">
      <c r="A632" s="36" t="s">
        <v>180</v>
      </c>
      <c r="B632" s="33" t="s">
        <v>159</v>
      </c>
      <c r="C632" s="33" t="s">
        <v>159</v>
      </c>
      <c r="D632" s="33" t="s">
        <v>451</v>
      </c>
      <c r="E632" s="33" t="s">
        <v>102</v>
      </c>
      <c r="F632" s="35">
        <f t="shared" si="124"/>
        <v>259.60000000000002</v>
      </c>
      <c r="G632" s="35">
        <f t="shared" si="124"/>
        <v>272.60000000000002</v>
      </c>
      <c r="H632" s="35">
        <f t="shared" si="124"/>
        <v>272.60000000000002</v>
      </c>
    </row>
    <row r="633" spans="1:8" s="38" customFormat="1" ht="32.25" customHeight="1" x14ac:dyDescent="0.25">
      <c r="A633" s="36" t="s">
        <v>395</v>
      </c>
      <c r="B633" s="33" t="s">
        <v>159</v>
      </c>
      <c r="C633" s="33" t="s">
        <v>159</v>
      </c>
      <c r="D633" s="33" t="s">
        <v>451</v>
      </c>
      <c r="E633" s="33" t="s">
        <v>396</v>
      </c>
      <c r="F633" s="35">
        <f t="shared" si="124"/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x14ac:dyDescent="0.25">
      <c r="A634" s="36" t="s">
        <v>397</v>
      </c>
      <c r="B634" s="33" t="s">
        <v>159</v>
      </c>
      <c r="C634" s="33" t="s">
        <v>159</v>
      </c>
      <c r="D634" s="33" t="s">
        <v>451</v>
      </c>
      <c r="E634" s="33" t="s">
        <v>398</v>
      </c>
      <c r="F634" s="35">
        <f>272.6-13</f>
        <v>259.60000000000002</v>
      </c>
      <c r="G634" s="35">
        <v>272.60000000000002</v>
      </c>
      <c r="H634" s="35">
        <v>272.60000000000002</v>
      </c>
    </row>
    <row r="635" spans="1:8" s="38" customFormat="1" ht="39" hidden="1" customHeight="1" x14ac:dyDescent="0.25">
      <c r="A635" s="36" t="s">
        <v>452</v>
      </c>
      <c r="B635" s="33" t="s">
        <v>159</v>
      </c>
      <c r="C635" s="33" t="s">
        <v>249</v>
      </c>
      <c r="D635" s="33" t="s">
        <v>453</v>
      </c>
      <c r="E635" s="33" t="s">
        <v>102</v>
      </c>
      <c r="F635" s="35">
        <f t="shared" ref="F635:H636" si="125">G635/1000</f>
        <v>0</v>
      </c>
      <c r="G635" s="35">
        <f t="shared" si="125"/>
        <v>0</v>
      </c>
      <c r="H635" s="35">
        <f t="shared" si="125"/>
        <v>0</v>
      </c>
    </row>
    <row r="636" spans="1:8" s="38" customFormat="1" ht="15" hidden="1" customHeight="1" x14ac:dyDescent="0.25">
      <c r="A636" s="36" t="s">
        <v>454</v>
      </c>
      <c r="B636" s="33" t="s">
        <v>159</v>
      </c>
      <c r="C636" s="33" t="s">
        <v>249</v>
      </c>
      <c r="D636" s="33" t="s">
        <v>453</v>
      </c>
      <c r="E636" s="33" t="s">
        <v>455</v>
      </c>
      <c r="F636" s="35">
        <f t="shared" si="125"/>
        <v>0</v>
      </c>
      <c r="G636" s="35">
        <f t="shared" si="125"/>
        <v>0</v>
      </c>
      <c r="H636" s="35">
        <f t="shared" si="125"/>
        <v>0</v>
      </c>
    </row>
    <row r="637" spans="1:8" s="38" customFormat="1" ht="27.75" customHeight="1" x14ac:dyDescent="0.25">
      <c r="A637" s="36" t="s">
        <v>456</v>
      </c>
      <c r="B637" s="33" t="s">
        <v>159</v>
      </c>
      <c r="C637" s="33" t="s">
        <v>159</v>
      </c>
      <c r="D637" s="33" t="s">
        <v>457</v>
      </c>
      <c r="E637" s="33" t="s">
        <v>102</v>
      </c>
      <c r="F637" s="35">
        <f t="shared" ref="F637:H639" si="126">F638</f>
        <v>56.9</v>
      </c>
      <c r="G637" s="35">
        <f t="shared" si="126"/>
        <v>43.9</v>
      </c>
      <c r="H637" s="35">
        <f t="shared" si="126"/>
        <v>43.9</v>
      </c>
    </row>
    <row r="638" spans="1:8" s="38" customFormat="1" ht="17.25" customHeight="1" x14ac:dyDescent="0.25">
      <c r="A638" s="36" t="s">
        <v>180</v>
      </c>
      <c r="B638" s="33" t="s">
        <v>159</v>
      </c>
      <c r="C638" s="33" t="s">
        <v>159</v>
      </c>
      <c r="D638" s="33" t="s">
        <v>458</v>
      </c>
      <c r="E638" s="33" t="s">
        <v>102</v>
      </c>
      <c r="F638" s="35">
        <f t="shared" si="126"/>
        <v>56.9</v>
      </c>
      <c r="G638" s="35">
        <f t="shared" si="126"/>
        <v>43.9</v>
      </c>
      <c r="H638" s="35">
        <f t="shared" si="126"/>
        <v>43.9</v>
      </c>
    </row>
    <row r="639" spans="1:8" s="38" customFormat="1" ht="29.25" customHeight="1" x14ac:dyDescent="0.25">
      <c r="A639" s="36" t="s">
        <v>395</v>
      </c>
      <c r="B639" s="33" t="s">
        <v>159</v>
      </c>
      <c r="C639" s="33" t="s">
        <v>159</v>
      </c>
      <c r="D639" s="33" t="s">
        <v>458</v>
      </c>
      <c r="E639" s="33" t="s">
        <v>396</v>
      </c>
      <c r="F639" s="35">
        <f t="shared" si="126"/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9.5" customHeight="1" x14ac:dyDescent="0.25">
      <c r="A640" s="36" t="s">
        <v>397</v>
      </c>
      <c r="B640" s="33" t="s">
        <v>159</v>
      </c>
      <c r="C640" s="33" t="s">
        <v>159</v>
      </c>
      <c r="D640" s="33" t="s">
        <v>458</v>
      </c>
      <c r="E640" s="33" t="s">
        <v>398</v>
      </c>
      <c r="F640" s="35">
        <f>43.9+13</f>
        <v>56.9</v>
      </c>
      <c r="G640" s="35">
        <v>43.9</v>
      </c>
      <c r="H640" s="35">
        <v>43.9</v>
      </c>
    </row>
    <row r="641" spans="1:8" s="38" customFormat="1" ht="15" customHeight="1" x14ac:dyDescent="0.2">
      <c r="A641" s="52" t="s">
        <v>459</v>
      </c>
      <c r="B641" s="31" t="s">
        <v>460</v>
      </c>
      <c r="C641" s="31" t="s">
        <v>100</v>
      </c>
      <c r="D641" s="31" t="s">
        <v>101</v>
      </c>
      <c r="E641" s="31" t="s">
        <v>102</v>
      </c>
      <c r="F641" s="32">
        <f>F642</f>
        <v>6475.7</v>
      </c>
      <c r="G641" s="32">
        <f>G642</f>
        <v>5366.6999999999989</v>
      </c>
      <c r="H641" s="32">
        <f>H642</f>
        <v>5366.6999999999989</v>
      </c>
    </row>
    <row r="642" spans="1:8" s="38" customFormat="1" ht="18.75" customHeight="1" x14ac:dyDescent="0.25">
      <c r="A642" s="36" t="s">
        <v>461</v>
      </c>
      <c r="B642" s="33" t="s">
        <v>460</v>
      </c>
      <c r="C642" s="33" t="s">
        <v>99</v>
      </c>
      <c r="D642" s="33" t="s">
        <v>101</v>
      </c>
      <c r="E642" s="33" t="s">
        <v>102</v>
      </c>
      <c r="F642" s="35">
        <f>F643+F648+F653+F685</f>
        <v>6475.7</v>
      </c>
      <c r="G642" s="35">
        <f>G643+G648+G653+G685</f>
        <v>5366.6999999999989</v>
      </c>
      <c r="H642" s="35">
        <f>H643+H648+H653+H685</f>
        <v>5366.6999999999989</v>
      </c>
    </row>
    <row r="643" spans="1:8" s="38" customFormat="1" ht="41.25" customHeight="1" x14ac:dyDescent="0.25">
      <c r="A643" s="36" t="s">
        <v>176</v>
      </c>
      <c r="B643" s="33" t="s">
        <v>460</v>
      </c>
      <c r="C643" s="33" t="s">
        <v>99</v>
      </c>
      <c r="D643" s="33" t="s">
        <v>177</v>
      </c>
      <c r="E643" s="33" t="s">
        <v>102</v>
      </c>
      <c r="F643" s="35">
        <f>F644</f>
        <v>5.9</v>
      </c>
      <c r="G643" s="35">
        <f>G644</f>
        <v>5.9</v>
      </c>
      <c r="H643" s="35">
        <f>H644</f>
        <v>5.9</v>
      </c>
    </row>
    <row r="644" spans="1:8" s="38" customFormat="1" ht="42.75" customHeight="1" x14ac:dyDescent="0.25">
      <c r="A644" s="36" t="s">
        <v>462</v>
      </c>
      <c r="B644" s="33" t="s">
        <v>460</v>
      </c>
      <c r="C644" s="33" t="s">
        <v>99</v>
      </c>
      <c r="D644" s="33" t="s">
        <v>463</v>
      </c>
      <c r="E644" s="33" t="s">
        <v>102</v>
      </c>
      <c r="F644" s="35">
        <f t="shared" ref="F644:H651" si="127">F645</f>
        <v>5.9</v>
      </c>
      <c r="G644" s="35">
        <f t="shared" si="127"/>
        <v>5.9</v>
      </c>
      <c r="H644" s="35">
        <f t="shared" si="127"/>
        <v>5.9</v>
      </c>
    </row>
    <row r="645" spans="1:8" s="38" customFormat="1" ht="14.25" customHeight="1" x14ac:dyDescent="0.25">
      <c r="A645" s="36" t="s">
        <v>180</v>
      </c>
      <c r="B645" s="33" t="s">
        <v>460</v>
      </c>
      <c r="C645" s="33" t="s">
        <v>99</v>
      </c>
      <c r="D645" s="33" t="s">
        <v>464</v>
      </c>
      <c r="E645" s="33" t="s">
        <v>102</v>
      </c>
      <c r="F645" s="35">
        <f t="shared" si="127"/>
        <v>5.9</v>
      </c>
      <c r="G645" s="35">
        <f t="shared" si="127"/>
        <v>5.9</v>
      </c>
      <c r="H645" s="35">
        <f t="shared" si="127"/>
        <v>5.9</v>
      </c>
    </row>
    <row r="646" spans="1:8" s="38" customFormat="1" ht="27.75" customHeight="1" x14ac:dyDescent="0.25">
      <c r="A646" s="36" t="s">
        <v>121</v>
      </c>
      <c r="B646" s="33" t="s">
        <v>460</v>
      </c>
      <c r="C646" s="33" t="s">
        <v>99</v>
      </c>
      <c r="D646" s="33" t="s">
        <v>464</v>
      </c>
      <c r="E646" s="33" t="s">
        <v>122</v>
      </c>
      <c r="F646" s="35">
        <f t="shared" si="127"/>
        <v>5.9</v>
      </c>
      <c r="G646" s="35">
        <f t="shared" si="127"/>
        <v>5.9</v>
      </c>
      <c r="H646" s="35">
        <f t="shared" si="127"/>
        <v>5.9</v>
      </c>
    </row>
    <row r="647" spans="1:8" s="38" customFormat="1" ht="28.5" customHeight="1" x14ac:dyDescent="0.25">
      <c r="A647" s="36" t="s">
        <v>123</v>
      </c>
      <c r="B647" s="33" t="s">
        <v>460</v>
      </c>
      <c r="C647" s="33" t="s">
        <v>99</v>
      </c>
      <c r="D647" s="33" t="s">
        <v>464</v>
      </c>
      <c r="E647" s="33" t="s">
        <v>124</v>
      </c>
      <c r="F647" s="35">
        <f>5.9+5.9-5.9</f>
        <v>5.9</v>
      </c>
      <c r="G647" s="35">
        <f>5.9+5.9-5.9</f>
        <v>5.9</v>
      </c>
      <c r="H647" s="35">
        <f>5.9+5.9-5.9</f>
        <v>5.9</v>
      </c>
    </row>
    <row r="648" spans="1:8" s="38" customFormat="1" ht="37.5" hidden="1" customHeight="1" x14ac:dyDescent="0.25">
      <c r="A648" s="36" t="s">
        <v>465</v>
      </c>
      <c r="B648" s="33" t="s">
        <v>460</v>
      </c>
      <c r="C648" s="33" t="s">
        <v>99</v>
      </c>
      <c r="D648" s="33" t="s">
        <v>466</v>
      </c>
      <c r="E648" s="33" t="s">
        <v>102</v>
      </c>
      <c r="F648" s="35">
        <f t="shared" si="127"/>
        <v>0</v>
      </c>
      <c r="G648" s="35">
        <f t="shared" si="127"/>
        <v>0</v>
      </c>
      <c r="H648" s="35">
        <f t="shared" si="127"/>
        <v>0</v>
      </c>
    </row>
    <row r="649" spans="1:8" s="38" customFormat="1" ht="24" hidden="1" customHeight="1" x14ac:dyDescent="0.25">
      <c r="A649" s="36" t="s">
        <v>467</v>
      </c>
      <c r="B649" s="33" t="s">
        <v>460</v>
      </c>
      <c r="C649" s="33" t="s">
        <v>99</v>
      </c>
      <c r="D649" s="33" t="s">
        <v>468</v>
      </c>
      <c r="E649" s="33" t="s">
        <v>102</v>
      </c>
      <c r="F649" s="35">
        <f t="shared" si="127"/>
        <v>0</v>
      </c>
      <c r="G649" s="35">
        <f t="shared" si="127"/>
        <v>0</v>
      </c>
      <c r="H649" s="35">
        <f t="shared" si="127"/>
        <v>0</v>
      </c>
    </row>
    <row r="650" spans="1:8" s="38" customFormat="1" ht="15" hidden="1" customHeight="1" x14ac:dyDescent="0.25">
      <c r="A650" s="36" t="s">
        <v>180</v>
      </c>
      <c r="B650" s="33" t="s">
        <v>460</v>
      </c>
      <c r="C650" s="33" t="s">
        <v>99</v>
      </c>
      <c r="D650" s="33" t="s">
        <v>469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30" hidden="1" customHeight="1" x14ac:dyDescent="0.25">
      <c r="A651" s="36" t="s">
        <v>121</v>
      </c>
      <c r="B651" s="33" t="s">
        <v>460</v>
      </c>
      <c r="C651" s="33" t="s">
        <v>99</v>
      </c>
      <c r="D651" s="33" t="s">
        <v>469</v>
      </c>
      <c r="E651" s="33" t="s">
        <v>122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27.75" hidden="1" customHeight="1" x14ac:dyDescent="0.25">
      <c r="A652" s="36" t="s">
        <v>123</v>
      </c>
      <c r="B652" s="33" t="s">
        <v>460</v>
      </c>
      <c r="C652" s="33" t="s">
        <v>99</v>
      </c>
      <c r="D652" s="33" t="s">
        <v>469</v>
      </c>
      <c r="E652" s="33" t="s">
        <v>124</v>
      </c>
      <c r="F652" s="35">
        <f>5.9-5.9</f>
        <v>0</v>
      </c>
      <c r="G652" s="35">
        <f>5.9-5.9</f>
        <v>0</v>
      </c>
      <c r="H652" s="35">
        <f>5.9-5.9</f>
        <v>0</v>
      </c>
    </row>
    <row r="653" spans="1:8" s="38" customFormat="1" ht="40.5" customHeight="1" x14ac:dyDescent="0.25">
      <c r="A653" s="36" t="s">
        <v>470</v>
      </c>
      <c r="B653" s="33" t="s">
        <v>460</v>
      </c>
      <c r="C653" s="33" t="s">
        <v>99</v>
      </c>
      <c r="D653" s="33" t="s">
        <v>471</v>
      </c>
      <c r="E653" s="33" t="s">
        <v>102</v>
      </c>
      <c r="F653" s="35">
        <f>F654+F678</f>
        <v>6272.6</v>
      </c>
      <c r="G653" s="35">
        <f>G654+G678</f>
        <v>5283.5999999999995</v>
      </c>
      <c r="H653" s="35">
        <f>H654+H678</f>
        <v>5283.5999999999995</v>
      </c>
    </row>
    <row r="654" spans="1:8" s="38" customFormat="1" ht="27.75" customHeight="1" x14ac:dyDescent="0.25">
      <c r="A654" s="36" t="s">
        <v>472</v>
      </c>
      <c r="B654" s="33" t="s">
        <v>460</v>
      </c>
      <c r="C654" s="33" t="s">
        <v>99</v>
      </c>
      <c r="D654" s="33" t="s">
        <v>473</v>
      </c>
      <c r="E654" s="33" t="s">
        <v>102</v>
      </c>
      <c r="F654" s="35">
        <f>F655+F672+F663+F660+F675+F666</f>
        <v>5586.4000000000005</v>
      </c>
      <c r="G654" s="35">
        <f>G655+G672+G663+G660</f>
        <v>4885.2</v>
      </c>
      <c r="H654" s="35">
        <f>H655+H672+H663+H660</f>
        <v>4885.2</v>
      </c>
    </row>
    <row r="655" spans="1:8" s="38" customFormat="1" ht="27.75" customHeight="1" x14ac:dyDescent="0.25">
      <c r="A655" s="36" t="s">
        <v>238</v>
      </c>
      <c r="B655" s="33" t="s">
        <v>460</v>
      </c>
      <c r="C655" s="33" t="s">
        <v>99</v>
      </c>
      <c r="D655" s="33" t="s">
        <v>474</v>
      </c>
      <c r="E655" s="33" t="s">
        <v>102</v>
      </c>
      <c r="F655" s="35">
        <f>F656+F658</f>
        <v>4222.7000000000007</v>
      </c>
      <c r="G655" s="35">
        <f>G656+G658</f>
        <v>4529</v>
      </c>
      <c r="H655" s="35">
        <f>H656+H658</f>
        <v>4529</v>
      </c>
    </row>
    <row r="656" spans="1:8" s="38" customFormat="1" ht="68.25" customHeight="1" x14ac:dyDescent="0.25">
      <c r="A656" s="36" t="s">
        <v>111</v>
      </c>
      <c r="B656" s="33" t="s">
        <v>460</v>
      </c>
      <c r="C656" s="33" t="s">
        <v>99</v>
      </c>
      <c r="D656" s="33" t="s">
        <v>474</v>
      </c>
      <c r="E656" s="33" t="s">
        <v>112</v>
      </c>
      <c r="F656" s="35">
        <f>F657</f>
        <v>3811.0000000000005</v>
      </c>
      <c r="G656" s="35">
        <f>G657</f>
        <v>4340.3</v>
      </c>
      <c r="H656" s="35">
        <f>H657</f>
        <v>4340.3</v>
      </c>
    </row>
    <row r="657" spans="1:8" s="38" customFormat="1" ht="19.5" customHeight="1" x14ac:dyDescent="0.25">
      <c r="A657" s="36" t="s">
        <v>240</v>
      </c>
      <c r="B657" s="33" t="s">
        <v>460</v>
      </c>
      <c r="C657" s="33" t="s">
        <v>99</v>
      </c>
      <c r="D657" s="33" t="s">
        <v>474</v>
      </c>
      <c r="E657" s="33" t="s">
        <v>241</v>
      </c>
      <c r="F657" s="35">
        <f>4033.3-78.6-23.7-120</f>
        <v>3811.0000000000005</v>
      </c>
      <c r="G657" s="35">
        <f>4033.3+307</f>
        <v>4340.3</v>
      </c>
      <c r="H657" s="35">
        <f>4033.3+307</f>
        <v>4340.3</v>
      </c>
    </row>
    <row r="658" spans="1:8" s="38" customFormat="1" ht="30" customHeight="1" x14ac:dyDescent="0.25">
      <c r="A658" s="36" t="s">
        <v>121</v>
      </c>
      <c r="B658" s="33" t="s">
        <v>460</v>
      </c>
      <c r="C658" s="33" t="s">
        <v>99</v>
      </c>
      <c r="D658" s="33" t="s">
        <v>474</v>
      </c>
      <c r="E658" s="33" t="s">
        <v>122</v>
      </c>
      <c r="F658" s="35">
        <f>F659</f>
        <v>411.7</v>
      </c>
      <c r="G658" s="35">
        <f>G659</f>
        <v>188.7</v>
      </c>
      <c r="H658" s="35">
        <f>H659</f>
        <v>188.7</v>
      </c>
    </row>
    <row r="659" spans="1:8" s="38" customFormat="1" ht="30.75" customHeight="1" x14ac:dyDescent="0.25">
      <c r="A659" s="36" t="s">
        <v>123</v>
      </c>
      <c r="B659" s="33" t="s">
        <v>460</v>
      </c>
      <c r="C659" s="33" t="s">
        <v>99</v>
      </c>
      <c r="D659" s="33" t="s">
        <v>474</v>
      </c>
      <c r="E659" s="33" t="s">
        <v>124</v>
      </c>
      <c r="F659" s="35">
        <f>555-161.7+14+4.4</f>
        <v>411.7</v>
      </c>
      <c r="G659" s="35">
        <f>555-366.3</f>
        <v>188.7</v>
      </c>
      <c r="H659" s="35">
        <f>555-366.3</f>
        <v>188.7</v>
      </c>
    </row>
    <row r="660" spans="1:8" s="38" customFormat="1" ht="58.5" customHeight="1" x14ac:dyDescent="0.25">
      <c r="A660" s="36" t="s">
        <v>728</v>
      </c>
      <c r="B660" s="33" t="s">
        <v>460</v>
      </c>
      <c r="C660" s="33" t="s">
        <v>99</v>
      </c>
      <c r="D660" s="33" t="s">
        <v>729</v>
      </c>
      <c r="E660" s="33" t="s">
        <v>102</v>
      </c>
      <c r="F660" s="35">
        <f>F661</f>
        <v>102.3</v>
      </c>
      <c r="G660" s="35">
        <f t="shared" ref="G660:H661" si="128">G661</f>
        <v>0</v>
      </c>
      <c r="H660" s="35">
        <f t="shared" si="128"/>
        <v>0</v>
      </c>
    </row>
    <row r="661" spans="1:8" s="38" customFormat="1" ht="72" customHeight="1" x14ac:dyDescent="0.25">
      <c r="A661" s="36" t="s">
        <v>111</v>
      </c>
      <c r="B661" s="33" t="s">
        <v>460</v>
      </c>
      <c r="C661" s="33" t="s">
        <v>99</v>
      </c>
      <c r="D661" s="33" t="s">
        <v>729</v>
      </c>
      <c r="E661" s="33" t="s">
        <v>112</v>
      </c>
      <c r="F661" s="35">
        <f>F662</f>
        <v>102.3</v>
      </c>
      <c r="G661" s="35">
        <f t="shared" si="128"/>
        <v>0</v>
      </c>
      <c r="H661" s="35">
        <f t="shared" si="128"/>
        <v>0</v>
      </c>
    </row>
    <row r="662" spans="1:8" s="38" customFormat="1" ht="27" customHeight="1" x14ac:dyDescent="0.25">
      <c r="A662" s="36" t="s">
        <v>240</v>
      </c>
      <c r="B662" s="33" t="s">
        <v>460</v>
      </c>
      <c r="C662" s="33" t="s">
        <v>99</v>
      </c>
      <c r="D662" s="33" t="s">
        <v>729</v>
      </c>
      <c r="E662" s="33" t="s">
        <v>241</v>
      </c>
      <c r="F662" s="35">
        <f>78.6+23.7</f>
        <v>102.3</v>
      </c>
      <c r="G662" s="35">
        <v>0</v>
      </c>
      <c r="H662" s="35">
        <v>0</v>
      </c>
    </row>
    <row r="663" spans="1:8" s="38" customFormat="1" ht="27.75" customHeight="1" x14ac:dyDescent="0.25">
      <c r="A663" s="36" t="s">
        <v>475</v>
      </c>
      <c r="B663" s="33" t="s">
        <v>460</v>
      </c>
      <c r="C663" s="33" t="s">
        <v>99</v>
      </c>
      <c r="D663" s="33" t="s">
        <v>476</v>
      </c>
      <c r="E663" s="33" t="s">
        <v>102</v>
      </c>
      <c r="F663" s="35">
        <f t="shared" ref="F663:H664" si="129">F664</f>
        <v>307</v>
      </c>
      <c r="G663" s="35">
        <f t="shared" si="129"/>
        <v>0</v>
      </c>
      <c r="H663" s="35">
        <f t="shared" si="129"/>
        <v>0</v>
      </c>
    </row>
    <row r="664" spans="1:8" s="38" customFormat="1" ht="25.5" customHeight="1" x14ac:dyDescent="0.25">
      <c r="A664" s="36" t="s">
        <v>111</v>
      </c>
      <c r="B664" s="33" t="s">
        <v>460</v>
      </c>
      <c r="C664" s="33" t="s">
        <v>99</v>
      </c>
      <c r="D664" s="33" t="s">
        <v>476</v>
      </c>
      <c r="E664" s="33" t="s">
        <v>112</v>
      </c>
      <c r="F664" s="35">
        <f t="shared" si="129"/>
        <v>307</v>
      </c>
      <c r="G664" s="35">
        <f t="shared" si="129"/>
        <v>0</v>
      </c>
      <c r="H664" s="35">
        <f t="shared" si="129"/>
        <v>0</v>
      </c>
    </row>
    <row r="665" spans="1:8" s="38" customFormat="1" ht="15.75" customHeight="1" x14ac:dyDescent="0.25">
      <c r="A665" s="36" t="s">
        <v>240</v>
      </c>
      <c r="B665" s="33" t="s">
        <v>460</v>
      </c>
      <c r="C665" s="33" t="s">
        <v>99</v>
      </c>
      <c r="D665" s="33" t="s">
        <v>476</v>
      </c>
      <c r="E665" s="33" t="s">
        <v>241</v>
      </c>
      <c r="F665" s="35">
        <v>307</v>
      </c>
      <c r="G665" s="35">
        <v>0</v>
      </c>
      <c r="H665" s="35">
        <v>0</v>
      </c>
    </row>
    <row r="666" spans="1:8" s="38" customFormat="1" ht="42.75" customHeight="1" x14ac:dyDescent="0.25">
      <c r="A666" s="36" t="s">
        <v>791</v>
      </c>
      <c r="B666" s="33" t="s">
        <v>460</v>
      </c>
      <c r="C666" s="33" t="s">
        <v>99</v>
      </c>
      <c r="D666" s="33" t="s">
        <v>813</v>
      </c>
      <c r="E666" s="33" t="s">
        <v>102</v>
      </c>
      <c r="F666" s="35">
        <f>F667+F669</f>
        <v>665.4</v>
      </c>
      <c r="G666" s="35">
        <v>0</v>
      </c>
      <c r="H666" s="35">
        <v>0</v>
      </c>
    </row>
    <row r="667" spans="1:8" s="38" customFormat="1" ht="30" customHeight="1" x14ac:dyDescent="0.25">
      <c r="A667" s="36" t="s">
        <v>121</v>
      </c>
      <c r="B667" s="33" t="s">
        <v>460</v>
      </c>
      <c r="C667" s="33" t="s">
        <v>99</v>
      </c>
      <c r="D667" s="33" t="s">
        <v>813</v>
      </c>
      <c r="E667" s="33" t="s">
        <v>122</v>
      </c>
      <c r="F667" s="35">
        <f>F668</f>
        <v>436</v>
      </c>
      <c r="G667" s="35">
        <v>0</v>
      </c>
      <c r="H667" s="35">
        <v>0</v>
      </c>
    </row>
    <row r="668" spans="1:8" s="38" customFormat="1" ht="29.25" customHeight="1" x14ac:dyDescent="0.25">
      <c r="A668" s="36" t="s">
        <v>123</v>
      </c>
      <c r="B668" s="33" t="s">
        <v>460</v>
      </c>
      <c r="C668" s="33" t="s">
        <v>99</v>
      </c>
      <c r="D668" s="33" t="s">
        <v>813</v>
      </c>
      <c r="E668" s="33" t="s">
        <v>124</v>
      </c>
      <c r="F668" s="35">
        <v>436</v>
      </c>
      <c r="G668" s="35">
        <v>0</v>
      </c>
      <c r="H668" s="35">
        <v>0</v>
      </c>
    </row>
    <row r="669" spans="1:8" s="38" customFormat="1" ht="18.75" customHeight="1" x14ac:dyDescent="0.25">
      <c r="A669" s="36" t="s">
        <v>125</v>
      </c>
      <c r="B669" s="33" t="s">
        <v>460</v>
      </c>
      <c r="C669" s="33" t="s">
        <v>99</v>
      </c>
      <c r="D669" s="33" t="s">
        <v>813</v>
      </c>
      <c r="E669" s="33" t="s">
        <v>126</v>
      </c>
      <c r="F669" s="35">
        <f>F670</f>
        <v>229.4</v>
      </c>
      <c r="G669" s="35">
        <v>0</v>
      </c>
      <c r="H669" s="35">
        <v>0</v>
      </c>
    </row>
    <row r="670" spans="1:8" s="38" customFormat="1" ht="21.75" customHeight="1" x14ac:dyDescent="0.25">
      <c r="A670" s="36" t="s">
        <v>127</v>
      </c>
      <c r="B670" s="33" t="s">
        <v>460</v>
      </c>
      <c r="C670" s="33" t="s">
        <v>99</v>
      </c>
      <c r="D670" s="33" t="s">
        <v>813</v>
      </c>
      <c r="E670" s="33" t="s">
        <v>128</v>
      </c>
      <c r="F670" s="35">
        <v>229.4</v>
      </c>
      <c r="G670" s="35">
        <v>0</v>
      </c>
      <c r="H670" s="35">
        <v>0</v>
      </c>
    </row>
    <row r="671" spans="1:8" s="38" customFormat="1" ht="29.25" hidden="1" customHeight="1" x14ac:dyDescent="0.25">
      <c r="A671" s="36"/>
      <c r="B671" s="33"/>
      <c r="C671" s="33"/>
      <c r="D671" s="33"/>
      <c r="E671" s="33"/>
      <c r="F671" s="35"/>
      <c r="G671" s="35"/>
      <c r="H671" s="35"/>
    </row>
    <row r="672" spans="1:8" s="38" customFormat="1" ht="54" customHeight="1" x14ac:dyDescent="0.25">
      <c r="A672" s="36" t="s">
        <v>236</v>
      </c>
      <c r="B672" s="33" t="s">
        <v>460</v>
      </c>
      <c r="C672" s="33" t="s">
        <v>99</v>
      </c>
      <c r="D672" s="33" t="s">
        <v>477</v>
      </c>
      <c r="E672" s="33" t="s">
        <v>102</v>
      </c>
      <c r="F672" s="35">
        <f t="shared" ref="F672:H673" si="130">F673</f>
        <v>239</v>
      </c>
      <c r="G672" s="35">
        <f t="shared" si="130"/>
        <v>356.2</v>
      </c>
      <c r="H672" s="35">
        <f t="shared" si="130"/>
        <v>356.2</v>
      </c>
    </row>
    <row r="673" spans="1:8" s="38" customFormat="1" ht="15" customHeight="1" x14ac:dyDescent="0.25">
      <c r="A673" s="36" t="s">
        <v>125</v>
      </c>
      <c r="B673" s="33" t="s">
        <v>460</v>
      </c>
      <c r="C673" s="33" t="s">
        <v>99</v>
      </c>
      <c r="D673" s="33" t="s">
        <v>477</v>
      </c>
      <c r="E673" s="33" t="s">
        <v>126</v>
      </c>
      <c r="F673" s="35">
        <f t="shared" si="130"/>
        <v>239</v>
      </c>
      <c r="G673" s="35">
        <f t="shared" si="130"/>
        <v>356.2</v>
      </c>
      <c r="H673" s="35">
        <f t="shared" si="130"/>
        <v>356.2</v>
      </c>
    </row>
    <row r="674" spans="1:8" s="38" customFormat="1" ht="15" customHeight="1" x14ac:dyDescent="0.25">
      <c r="A674" s="36" t="s">
        <v>127</v>
      </c>
      <c r="B674" s="33" t="s">
        <v>460</v>
      </c>
      <c r="C674" s="33" t="s">
        <v>99</v>
      </c>
      <c r="D674" s="33" t="s">
        <v>477</v>
      </c>
      <c r="E674" s="33" t="s">
        <v>128</v>
      </c>
      <c r="F674" s="35">
        <f>356.2-117.2</f>
        <v>239</v>
      </c>
      <c r="G674" s="35">
        <v>356.2</v>
      </c>
      <c r="H674" s="35">
        <v>356.2</v>
      </c>
    </row>
    <row r="675" spans="1:8" s="38" customFormat="1" ht="30.75" customHeight="1" x14ac:dyDescent="0.25">
      <c r="A675" s="36" t="s">
        <v>786</v>
      </c>
      <c r="B675" s="33" t="s">
        <v>460</v>
      </c>
      <c r="C675" s="33" t="s">
        <v>99</v>
      </c>
      <c r="D675" s="33" t="s">
        <v>787</v>
      </c>
      <c r="E675" s="33" t="s">
        <v>102</v>
      </c>
      <c r="F675" s="41">
        <f>F676</f>
        <v>50</v>
      </c>
      <c r="G675" s="35">
        <v>0</v>
      </c>
      <c r="H675" s="35">
        <v>0</v>
      </c>
    </row>
    <row r="676" spans="1:8" s="38" customFormat="1" ht="33" customHeight="1" x14ac:dyDescent="0.25">
      <c r="A676" s="36" t="s">
        <v>121</v>
      </c>
      <c r="B676" s="33" t="s">
        <v>460</v>
      </c>
      <c r="C676" s="33" t="s">
        <v>99</v>
      </c>
      <c r="D676" s="33" t="s">
        <v>787</v>
      </c>
      <c r="E676" s="33" t="s">
        <v>122</v>
      </c>
      <c r="F676" s="35">
        <f>F677</f>
        <v>50</v>
      </c>
      <c r="G676" s="35">
        <v>0</v>
      </c>
      <c r="H676" s="35">
        <v>0</v>
      </c>
    </row>
    <row r="677" spans="1:8" s="38" customFormat="1" ht="30.75" customHeight="1" x14ac:dyDescent="0.25">
      <c r="A677" s="36" t="s">
        <v>123</v>
      </c>
      <c r="B677" s="33" t="s">
        <v>460</v>
      </c>
      <c r="C677" s="33" t="s">
        <v>99</v>
      </c>
      <c r="D677" s="33" t="s">
        <v>787</v>
      </c>
      <c r="E677" s="33" t="s">
        <v>124</v>
      </c>
      <c r="F677" s="35">
        <v>50</v>
      </c>
      <c r="G677" s="35">
        <v>0</v>
      </c>
      <c r="H677" s="35">
        <v>0</v>
      </c>
    </row>
    <row r="678" spans="1:8" s="38" customFormat="1" ht="41.25" customHeight="1" x14ac:dyDescent="0.25">
      <c r="A678" s="36" t="s">
        <v>478</v>
      </c>
      <c r="B678" s="33" t="s">
        <v>460</v>
      </c>
      <c r="C678" s="33" t="s">
        <v>99</v>
      </c>
      <c r="D678" s="33" t="s">
        <v>479</v>
      </c>
      <c r="E678" s="33" t="s">
        <v>102</v>
      </c>
      <c r="F678" s="35">
        <f t="shared" ref="F678:H680" si="131">F679</f>
        <v>686.2</v>
      </c>
      <c r="G678" s="35">
        <f t="shared" si="131"/>
        <v>398.4</v>
      </c>
      <c r="H678" s="35">
        <f t="shared" si="131"/>
        <v>398.4</v>
      </c>
    </row>
    <row r="679" spans="1:8" s="38" customFormat="1" ht="27.75" customHeight="1" x14ac:dyDescent="0.25">
      <c r="A679" s="36" t="s">
        <v>238</v>
      </c>
      <c r="B679" s="33" t="s">
        <v>460</v>
      </c>
      <c r="C679" s="33" t="s">
        <v>99</v>
      </c>
      <c r="D679" s="33" t="s">
        <v>480</v>
      </c>
      <c r="E679" s="33" t="s">
        <v>102</v>
      </c>
      <c r="F679" s="35">
        <f t="shared" si="131"/>
        <v>686.2</v>
      </c>
      <c r="G679" s="35">
        <f t="shared" si="131"/>
        <v>398.4</v>
      </c>
      <c r="H679" s="35">
        <f t="shared" si="131"/>
        <v>398.4</v>
      </c>
    </row>
    <row r="680" spans="1:8" s="38" customFormat="1" ht="28.5" customHeight="1" x14ac:dyDescent="0.25">
      <c r="A680" s="36" t="s">
        <v>121</v>
      </c>
      <c r="B680" s="33" t="s">
        <v>460</v>
      </c>
      <c r="C680" s="33" t="s">
        <v>99</v>
      </c>
      <c r="D680" s="33" t="s">
        <v>480</v>
      </c>
      <c r="E680" s="33" t="s">
        <v>122</v>
      </c>
      <c r="F680" s="35">
        <f t="shared" si="131"/>
        <v>686.2</v>
      </c>
      <c r="G680" s="35">
        <f t="shared" si="131"/>
        <v>398.4</v>
      </c>
      <c r="H680" s="35">
        <f t="shared" si="131"/>
        <v>398.4</v>
      </c>
    </row>
    <row r="681" spans="1:8" s="38" customFormat="1" ht="30.75" customHeight="1" x14ac:dyDescent="0.25">
      <c r="A681" s="36" t="s">
        <v>123</v>
      </c>
      <c r="B681" s="33" t="s">
        <v>460</v>
      </c>
      <c r="C681" s="33" t="s">
        <v>99</v>
      </c>
      <c r="D681" s="33" t="s">
        <v>480</v>
      </c>
      <c r="E681" s="33" t="s">
        <v>124</v>
      </c>
      <c r="F681" s="35">
        <f>398.4+100-14+201.8</f>
        <v>686.2</v>
      </c>
      <c r="G681" s="35">
        <v>398.4</v>
      </c>
      <c r="H681" s="35">
        <v>398.4</v>
      </c>
    </row>
    <row r="682" spans="1:8" s="38" customFormat="1" ht="30.75" hidden="1" customHeight="1" x14ac:dyDescent="0.25">
      <c r="A682" s="36"/>
      <c r="B682" s="33"/>
      <c r="C682" s="33"/>
      <c r="D682" s="33"/>
      <c r="E682" s="33"/>
      <c r="F682" s="35"/>
      <c r="G682" s="35"/>
      <c r="H682" s="35"/>
    </row>
    <row r="683" spans="1:8" s="38" customFormat="1" ht="30.75" hidden="1" customHeight="1" x14ac:dyDescent="0.25">
      <c r="A683" s="36"/>
      <c r="B683" s="33"/>
      <c r="C683" s="33"/>
      <c r="D683" s="33"/>
      <c r="E683" s="33"/>
      <c r="F683" s="35"/>
      <c r="G683" s="35"/>
      <c r="H683" s="35"/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59.25" customHeight="1" x14ac:dyDescent="0.25">
      <c r="A685" s="36" t="s">
        <v>204</v>
      </c>
      <c r="B685" s="33" t="s">
        <v>460</v>
      </c>
      <c r="C685" s="33" t="s">
        <v>99</v>
      </c>
      <c r="D685" s="33" t="s">
        <v>205</v>
      </c>
      <c r="E685" s="33" t="s">
        <v>102</v>
      </c>
      <c r="F685" s="35">
        <f t="shared" ref="F685:H689" si="132">F686</f>
        <v>197.2</v>
      </c>
      <c r="G685" s="35">
        <f t="shared" si="132"/>
        <v>77.2</v>
      </c>
      <c r="H685" s="35">
        <f t="shared" si="132"/>
        <v>77.2</v>
      </c>
    </row>
    <row r="686" spans="1:8" s="38" customFormat="1" ht="40.5" customHeight="1" x14ac:dyDescent="0.25">
      <c r="A686" s="36" t="s">
        <v>206</v>
      </c>
      <c r="B686" s="33" t="s">
        <v>460</v>
      </c>
      <c r="C686" s="33" t="s">
        <v>99</v>
      </c>
      <c r="D686" s="33" t="s">
        <v>207</v>
      </c>
      <c r="E686" s="33" t="s">
        <v>102</v>
      </c>
      <c r="F686" s="35">
        <f t="shared" si="132"/>
        <v>197.2</v>
      </c>
      <c r="G686" s="35">
        <f t="shared" si="132"/>
        <v>77.2</v>
      </c>
      <c r="H686" s="35">
        <f t="shared" si="132"/>
        <v>77.2</v>
      </c>
    </row>
    <row r="687" spans="1:8" s="38" customFormat="1" ht="42" customHeight="1" x14ac:dyDescent="0.25">
      <c r="A687" s="36" t="s">
        <v>208</v>
      </c>
      <c r="B687" s="33" t="s">
        <v>460</v>
      </c>
      <c r="C687" s="33" t="s">
        <v>99</v>
      </c>
      <c r="D687" s="33" t="s">
        <v>209</v>
      </c>
      <c r="E687" s="33" t="s">
        <v>102</v>
      </c>
      <c r="F687" s="35">
        <f t="shared" si="132"/>
        <v>197.2</v>
      </c>
      <c r="G687" s="35">
        <f t="shared" si="132"/>
        <v>77.2</v>
      </c>
      <c r="H687" s="35">
        <f t="shared" si="132"/>
        <v>77.2</v>
      </c>
    </row>
    <row r="688" spans="1:8" s="38" customFormat="1" ht="15.75" customHeight="1" x14ac:dyDescent="0.25">
      <c r="A688" s="36" t="s">
        <v>180</v>
      </c>
      <c r="B688" s="33" t="s">
        <v>460</v>
      </c>
      <c r="C688" s="33" t="s">
        <v>99</v>
      </c>
      <c r="D688" s="33" t="s">
        <v>210</v>
      </c>
      <c r="E688" s="33" t="s">
        <v>102</v>
      </c>
      <c r="F688" s="35">
        <f t="shared" si="132"/>
        <v>197.2</v>
      </c>
      <c r="G688" s="35">
        <f t="shared" si="132"/>
        <v>77.2</v>
      </c>
      <c r="H688" s="35">
        <f t="shared" si="132"/>
        <v>77.2</v>
      </c>
    </row>
    <row r="689" spans="1:8" s="38" customFormat="1" ht="27" customHeight="1" x14ac:dyDescent="0.25">
      <c r="A689" s="36" t="s">
        <v>121</v>
      </c>
      <c r="B689" s="33" t="s">
        <v>460</v>
      </c>
      <c r="C689" s="33" t="s">
        <v>99</v>
      </c>
      <c r="D689" s="33" t="s">
        <v>210</v>
      </c>
      <c r="E689" s="33" t="s">
        <v>122</v>
      </c>
      <c r="F689" s="35">
        <f t="shared" si="132"/>
        <v>197.2</v>
      </c>
      <c r="G689" s="35">
        <f t="shared" si="132"/>
        <v>77.2</v>
      </c>
      <c r="H689" s="35">
        <f t="shared" si="132"/>
        <v>77.2</v>
      </c>
    </row>
    <row r="690" spans="1:8" s="38" customFormat="1" ht="27.75" customHeight="1" x14ac:dyDescent="0.25">
      <c r="A690" s="36" t="s">
        <v>123</v>
      </c>
      <c r="B690" s="33" t="s">
        <v>460</v>
      </c>
      <c r="C690" s="33" t="s">
        <v>99</v>
      </c>
      <c r="D690" s="33" t="s">
        <v>210</v>
      </c>
      <c r="E690" s="33" t="s">
        <v>124</v>
      </c>
      <c r="F690" s="35">
        <f>77.2+120</f>
        <v>197.2</v>
      </c>
      <c r="G690" s="35">
        <v>77.2</v>
      </c>
      <c r="H690" s="35">
        <v>77.2</v>
      </c>
    </row>
    <row r="691" spans="1:8" s="38" customFormat="1" ht="14.25" x14ac:dyDescent="0.2">
      <c r="A691" s="52" t="s">
        <v>481</v>
      </c>
      <c r="B691" s="31" t="s">
        <v>482</v>
      </c>
      <c r="C691" s="31" t="s">
        <v>100</v>
      </c>
      <c r="D691" s="31" t="s">
        <v>101</v>
      </c>
      <c r="E691" s="31" t="s">
        <v>102</v>
      </c>
      <c r="F691" s="32">
        <f>F692+F697+F705</f>
        <v>742.19999999999993</v>
      </c>
      <c r="G691" s="32">
        <f>G692+G697+G705</f>
        <v>1013.9</v>
      </c>
      <c r="H691" s="32">
        <f>H692+H697+H705</f>
        <v>1025.4000000000001</v>
      </c>
    </row>
    <row r="692" spans="1:8" s="38" customFormat="1" ht="15" x14ac:dyDescent="0.25">
      <c r="A692" s="36" t="s">
        <v>483</v>
      </c>
      <c r="B692" s="33" t="s">
        <v>482</v>
      </c>
      <c r="C692" s="33" t="s">
        <v>99</v>
      </c>
      <c r="D692" s="33" t="s">
        <v>101</v>
      </c>
      <c r="E692" s="33" t="s">
        <v>102</v>
      </c>
      <c r="F692" s="35">
        <f t="shared" ref="F692:H695" si="133">F693</f>
        <v>172.5</v>
      </c>
      <c r="G692" s="35">
        <f t="shared" si="133"/>
        <v>402</v>
      </c>
      <c r="H692" s="35">
        <f t="shared" si="133"/>
        <v>402</v>
      </c>
    </row>
    <row r="693" spans="1:8" s="42" customFormat="1" ht="26.25" x14ac:dyDescent="0.25">
      <c r="A693" s="36" t="s">
        <v>340</v>
      </c>
      <c r="B693" s="33" t="s">
        <v>482</v>
      </c>
      <c r="C693" s="33" t="s">
        <v>99</v>
      </c>
      <c r="D693" s="33" t="s">
        <v>341</v>
      </c>
      <c r="E693" s="33" t="s">
        <v>102</v>
      </c>
      <c r="F693" s="35">
        <f t="shared" si="133"/>
        <v>172.5</v>
      </c>
      <c r="G693" s="35">
        <f t="shared" si="133"/>
        <v>402</v>
      </c>
      <c r="H693" s="35">
        <f t="shared" si="133"/>
        <v>402</v>
      </c>
    </row>
    <row r="694" spans="1:8" s="42" customFormat="1" ht="15" x14ac:dyDescent="0.25">
      <c r="A694" s="36" t="s">
        <v>484</v>
      </c>
      <c r="B694" s="33" t="s">
        <v>482</v>
      </c>
      <c r="C694" s="33" t="s">
        <v>99</v>
      </c>
      <c r="D694" s="33" t="s">
        <v>485</v>
      </c>
      <c r="E694" s="33" t="s">
        <v>102</v>
      </c>
      <c r="F694" s="35">
        <f t="shared" si="133"/>
        <v>172.5</v>
      </c>
      <c r="G694" s="35">
        <f t="shared" si="133"/>
        <v>402</v>
      </c>
      <c r="H694" s="35">
        <f t="shared" si="133"/>
        <v>402</v>
      </c>
    </row>
    <row r="695" spans="1:8" s="39" customFormat="1" ht="21" customHeight="1" x14ac:dyDescent="0.25">
      <c r="A695" s="36" t="s">
        <v>486</v>
      </c>
      <c r="B695" s="33" t="s">
        <v>482</v>
      </c>
      <c r="C695" s="33" t="s">
        <v>99</v>
      </c>
      <c r="D695" s="33" t="s">
        <v>485</v>
      </c>
      <c r="E695" s="33" t="s">
        <v>487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39" customFormat="1" ht="26.25" x14ac:dyDescent="0.25">
      <c r="A696" s="36" t="s">
        <v>488</v>
      </c>
      <c r="B696" s="33" t="s">
        <v>482</v>
      </c>
      <c r="C696" s="33" t="s">
        <v>99</v>
      </c>
      <c r="D696" s="33" t="s">
        <v>485</v>
      </c>
      <c r="E696" s="33" t="s">
        <v>489</v>
      </c>
      <c r="F696" s="35">
        <f>402-229.5</f>
        <v>172.5</v>
      </c>
      <c r="G696" s="35">
        <v>402</v>
      </c>
      <c r="H696" s="35">
        <v>402</v>
      </c>
    </row>
    <row r="697" spans="1:8" s="39" customFormat="1" ht="15" x14ac:dyDescent="0.25">
      <c r="A697" s="36" t="s">
        <v>490</v>
      </c>
      <c r="B697" s="33" t="s">
        <v>482</v>
      </c>
      <c r="C697" s="33" t="s">
        <v>244</v>
      </c>
      <c r="D697" s="33" t="s">
        <v>101</v>
      </c>
      <c r="E697" s="33" t="s">
        <v>102</v>
      </c>
      <c r="F697" s="35">
        <f t="shared" ref="F697:H698" si="134">F698</f>
        <v>317.09999999999997</v>
      </c>
      <c r="G697" s="35">
        <f t="shared" si="134"/>
        <v>328.5</v>
      </c>
      <c r="H697" s="35">
        <f t="shared" si="134"/>
        <v>340</v>
      </c>
    </row>
    <row r="698" spans="1:8" s="38" customFormat="1" ht="26.25" x14ac:dyDescent="0.25">
      <c r="A698" s="36" t="s">
        <v>340</v>
      </c>
      <c r="B698" s="33" t="s">
        <v>482</v>
      </c>
      <c r="C698" s="33" t="s">
        <v>244</v>
      </c>
      <c r="D698" s="33" t="s">
        <v>341</v>
      </c>
      <c r="E698" s="33" t="s">
        <v>102</v>
      </c>
      <c r="F698" s="35">
        <f t="shared" si="134"/>
        <v>317.09999999999997</v>
      </c>
      <c r="G698" s="35">
        <f t="shared" si="134"/>
        <v>328.5</v>
      </c>
      <c r="H698" s="35">
        <f t="shared" si="134"/>
        <v>340</v>
      </c>
    </row>
    <row r="699" spans="1:8" s="42" customFormat="1" ht="37.5" customHeight="1" x14ac:dyDescent="0.25">
      <c r="A699" s="36" t="s">
        <v>491</v>
      </c>
      <c r="B699" s="33" t="s">
        <v>482</v>
      </c>
      <c r="C699" s="33" t="s">
        <v>244</v>
      </c>
      <c r="D699" s="33" t="s">
        <v>492</v>
      </c>
      <c r="E699" s="33" t="s">
        <v>102</v>
      </c>
      <c r="F699" s="35">
        <f>F701+F703</f>
        <v>317.09999999999997</v>
      </c>
      <c r="G699" s="35">
        <f>G701+G703</f>
        <v>328.5</v>
      </c>
      <c r="H699" s="35">
        <v>340</v>
      </c>
    </row>
    <row r="700" spans="1:8" s="42" customFormat="1" ht="27" customHeight="1" x14ac:dyDescent="0.25">
      <c r="A700" s="36" t="s">
        <v>121</v>
      </c>
      <c r="B700" s="33" t="s">
        <v>482</v>
      </c>
      <c r="C700" s="33" t="s">
        <v>244</v>
      </c>
      <c r="D700" s="33" t="s">
        <v>492</v>
      </c>
      <c r="E700" s="33" t="s">
        <v>122</v>
      </c>
      <c r="F700" s="35">
        <f>F701</f>
        <v>5.7</v>
      </c>
      <c r="G700" s="35">
        <f>G701</f>
        <v>5.9</v>
      </c>
      <c r="H700" s="35">
        <f>H701</f>
        <v>6.1</v>
      </c>
    </row>
    <row r="701" spans="1:8" s="42" customFormat="1" ht="27.75" customHeight="1" x14ac:dyDescent="0.25">
      <c r="A701" s="36" t="s">
        <v>123</v>
      </c>
      <c r="B701" s="33" t="s">
        <v>482</v>
      </c>
      <c r="C701" s="33" t="s">
        <v>244</v>
      </c>
      <c r="D701" s="33" t="s">
        <v>492</v>
      </c>
      <c r="E701" s="33" t="s">
        <v>124</v>
      </c>
      <c r="F701" s="35">
        <v>5.7</v>
      </c>
      <c r="G701" s="35">
        <v>5.9</v>
      </c>
      <c r="H701" s="35">
        <v>6.1</v>
      </c>
    </row>
    <row r="702" spans="1:8" s="39" customFormat="1" ht="14.25" customHeight="1" x14ac:dyDescent="0.25">
      <c r="A702" s="36" t="s">
        <v>486</v>
      </c>
      <c r="B702" s="33" t="s">
        <v>482</v>
      </c>
      <c r="C702" s="33" t="s">
        <v>244</v>
      </c>
      <c r="D702" s="33" t="s">
        <v>492</v>
      </c>
      <c r="E702" s="33" t="s">
        <v>487</v>
      </c>
      <c r="F702" s="35">
        <f>F703</f>
        <v>311.39999999999998</v>
      </c>
      <c r="G702" s="35">
        <f>G703</f>
        <v>322.60000000000002</v>
      </c>
      <c r="H702" s="35">
        <f>H703</f>
        <v>333.9</v>
      </c>
    </row>
    <row r="703" spans="1:8" s="39" customFormat="1" ht="28.5" customHeight="1" x14ac:dyDescent="0.25">
      <c r="A703" s="36" t="s">
        <v>488</v>
      </c>
      <c r="B703" s="33" t="s">
        <v>482</v>
      </c>
      <c r="C703" s="33" t="s">
        <v>244</v>
      </c>
      <c r="D703" s="33" t="s">
        <v>492</v>
      </c>
      <c r="E703" s="33" t="s">
        <v>489</v>
      </c>
      <c r="F703" s="35">
        <v>311.39999999999998</v>
      </c>
      <c r="G703" s="35">
        <v>322.60000000000002</v>
      </c>
      <c r="H703" s="35">
        <v>333.9</v>
      </c>
    </row>
    <row r="704" spans="1:8" s="39" customFormat="1" ht="14.25" hidden="1" customHeight="1" x14ac:dyDescent="0.25">
      <c r="A704" s="36"/>
      <c r="B704" s="33"/>
      <c r="C704" s="33"/>
      <c r="D704" s="33"/>
      <c r="E704" s="33"/>
      <c r="F704" s="35">
        <f>G704/1000</f>
        <v>0</v>
      </c>
      <c r="G704" s="35">
        <f>H704/1000</f>
        <v>0</v>
      </c>
      <c r="H704" s="35">
        <f>I704/1000</f>
        <v>0</v>
      </c>
    </row>
    <row r="705" spans="1:8" s="38" customFormat="1" ht="18.75" customHeight="1" x14ac:dyDescent="0.25">
      <c r="A705" s="36" t="s">
        <v>493</v>
      </c>
      <c r="B705" s="33" t="s">
        <v>482</v>
      </c>
      <c r="C705" s="33" t="s">
        <v>116</v>
      </c>
      <c r="D705" s="33" t="s">
        <v>101</v>
      </c>
      <c r="E705" s="33" t="s">
        <v>102</v>
      </c>
      <c r="F705" s="35">
        <f>F706</f>
        <v>252.59999999999997</v>
      </c>
      <c r="G705" s="35">
        <f>G706</f>
        <v>283.39999999999998</v>
      </c>
      <c r="H705" s="35">
        <f>H706</f>
        <v>283.39999999999998</v>
      </c>
    </row>
    <row r="706" spans="1:8" s="38" customFormat="1" ht="26.25" x14ac:dyDescent="0.25">
      <c r="A706" s="36" t="s">
        <v>340</v>
      </c>
      <c r="B706" s="33" t="s">
        <v>482</v>
      </c>
      <c r="C706" s="33" t="s">
        <v>116</v>
      </c>
      <c r="D706" s="33" t="s">
        <v>341</v>
      </c>
      <c r="E706" s="33" t="s">
        <v>102</v>
      </c>
      <c r="F706" s="35">
        <f>F710+F707</f>
        <v>252.59999999999997</v>
      </c>
      <c r="G706" s="35">
        <f>G710+G707</f>
        <v>283.39999999999998</v>
      </c>
      <c r="H706" s="35">
        <f>H710+H707</f>
        <v>283.39999999999998</v>
      </c>
    </row>
    <row r="707" spans="1:8" s="38" customFormat="1" ht="90" hidden="1" x14ac:dyDescent="0.25">
      <c r="A707" s="36" t="s">
        <v>141</v>
      </c>
      <c r="B707" s="33" t="s">
        <v>482</v>
      </c>
      <c r="C707" s="33" t="s">
        <v>116</v>
      </c>
      <c r="D707" s="33" t="s">
        <v>142</v>
      </c>
      <c r="E707" s="33" t="s">
        <v>102</v>
      </c>
      <c r="F707" s="35">
        <f t="shared" ref="F707:H708" si="135">F708</f>
        <v>0</v>
      </c>
      <c r="G707" s="35">
        <f t="shared" si="135"/>
        <v>0</v>
      </c>
      <c r="H707" s="35">
        <f t="shared" si="135"/>
        <v>0</v>
      </c>
    </row>
    <row r="708" spans="1:8" s="38" customFormat="1" ht="26.25" hidden="1" x14ac:dyDescent="0.25">
      <c r="A708" s="36" t="s">
        <v>121</v>
      </c>
      <c r="B708" s="33" t="s">
        <v>482</v>
      </c>
      <c r="C708" s="33" t="s">
        <v>116</v>
      </c>
      <c r="D708" s="33" t="s">
        <v>142</v>
      </c>
      <c r="E708" s="33" t="s">
        <v>122</v>
      </c>
      <c r="F708" s="35">
        <f t="shared" si="135"/>
        <v>0</v>
      </c>
      <c r="G708" s="35">
        <f t="shared" si="135"/>
        <v>0</v>
      </c>
      <c r="H708" s="35">
        <f t="shared" si="135"/>
        <v>0</v>
      </c>
    </row>
    <row r="709" spans="1:8" s="38" customFormat="1" ht="39" hidden="1" x14ac:dyDescent="0.25">
      <c r="A709" s="36" t="s">
        <v>123</v>
      </c>
      <c r="B709" s="33" t="s">
        <v>482</v>
      </c>
      <c r="C709" s="33" t="s">
        <v>116</v>
      </c>
      <c r="D709" s="33" t="s">
        <v>142</v>
      </c>
      <c r="E709" s="33" t="s">
        <v>124</v>
      </c>
      <c r="F709" s="35">
        <f>4.9-4.9</f>
        <v>0</v>
      </c>
      <c r="G709" s="35">
        <f>4.9-4.9</f>
        <v>0</v>
      </c>
      <c r="H709" s="35">
        <f>4.9-4.9</f>
        <v>0</v>
      </c>
    </row>
    <row r="710" spans="1:8" s="38" customFormat="1" ht="54" customHeight="1" x14ac:dyDescent="0.25">
      <c r="A710" s="36" t="s">
        <v>494</v>
      </c>
      <c r="B710" s="33" t="s">
        <v>482</v>
      </c>
      <c r="C710" s="33" t="s">
        <v>116</v>
      </c>
      <c r="D710" s="33" t="s">
        <v>495</v>
      </c>
      <c r="E710" s="33" t="s">
        <v>102</v>
      </c>
      <c r="F710" s="35">
        <f t="shared" ref="F710:H711" si="136">F711</f>
        <v>252.59999999999997</v>
      </c>
      <c r="G710" s="35">
        <f t="shared" si="136"/>
        <v>283.39999999999998</v>
      </c>
      <c r="H710" s="35">
        <f t="shared" si="136"/>
        <v>283.39999999999998</v>
      </c>
    </row>
    <row r="711" spans="1:8" s="38" customFormat="1" ht="15" x14ac:dyDescent="0.25">
      <c r="A711" s="36" t="s">
        <v>496</v>
      </c>
      <c r="B711" s="33" t="s">
        <v>482</v>
      </c>
      <c r="C711" s="33" t="s">
        <v>116</v>
      </c>
      <c r="D711" s="33" t="s">
        <v>495</v>
      </c>
      <c r="E711" s="33" t="s">
        <v>487</v>
      </c>
      <c r="F711" s="35">
        <f t="shared" si="136"/>
        <v>252.59999999999997</v>
      </c>
      <c r="G711" s="35">
        <f t="shared" si="136"/>
        <v>283.39999999999998</v>
      </c>
      <c r="H711" s="35">
        <f t="shared" si="136"/>
        <v>283.39999999999998</v>
      </c>
    </row>
    <row r="712" spans="1:8" s="38" customFormat="1" ht="26.25" x14ac:dyDescent="0.25">
      <c r="A712" s="36" t="s">
        <v>488</v>
      </c>
      <c r="B712" s="33" t="s">
        <v>482</v>
      </c>
      <c r="C712" s="33" t="s">
        <v>116</v>
      </c>
      <c r="D712" s="33" t="s">
        <v>495</v>
      </c>
      <c r="E712" s="33" t="s">
        <v>489</v>
      </c>
      <c r="F712" s="35">
        <f>273.4-20.8</f>
        <v>252.59999999999997</v>
      </c>
      <c r="G712" s="35">
        <v>283.39999999999998</v>
      </c>
      <c r="H712" s="35">
        <v>283.39999999999998</v>
      </c>
    </row>
    <row r="713" spans="1:8" s="38" customFormat="1" ht="15" hidden="1" x14ac:dyDescent="0.25">
      <c r="A713" s="36" t="s">
        <v>497</v>
      </c>
      <c r="B713" s="33" t="s">
        <v>482</v>
      </c>
      <c r="C713" s="33" t="s">
        <v>155</v>
      </c>
      <c r="D713" s="33" t="s">
        <v>101</v>
      </c>
      <c r="E713" s="33" t="s">
        <v>102</v>
      </c>
      <c r="F713" s="35">
        <f t="shared" ref="F713:H716" si="137">F714</f>
        <v>0</v>
      </c>
      <c r="G713" s="35">
        <f t="shared" si="137"/>
        <v>0</v>
      </c>
      <c r="H713" s="35">
        <f t="shared" si="137"/>
        <v>0</v>
      </c>
    </row>
    <row r="714" spans="1:8" s="38" customFormat="1" ht="26.25" hidden="1" x14ac:dyDescent="0.25">
      <c r="A714" s="36" t="s">
        <v>340</v>
      </c>
      <c r="B714" s="33" t="s">
        <v>482</v>
      </c>
      <c r="C714" s="33" t="s">
        <v>155</v>
      </c>
      <c r="D714" s="33" t="s">
        <v>341</v>
      </c>
      <c r="E714" s="33" t="s">
        <v>102</v>
      </c>
      <c r="F714" s="35">
        <f t="shared" si="137"/>
        <v>0</v>
      </c>
      <c r="G714" s="35">
        <f t="shared" si="137"/>
        <v>0</v>
      </c>
      <c r="H714" s="35">
        <f t="shared" si="137"/>
        <v>0</v>
      </c>
    </row>
    <row r="715" spans="1:8" s="38" customFormat="1" ht="26.25" hidden="1" x14ac:dyDescent="0.25">
      <c r="A715" s="36" t="s">
        <v>498</v>
      </c>
      <c r="B715" s="33" t="s">
        <v>482</v>
      </c>
      <c r="C715" s="33" t="s">
        <v>155</v>
      </c>
      <c r="D715" s="33" t="s">
        <v>499</v>
      </c>
      <c r="E715" s="33" t="s">
        <v>102</v>
      </c>
      <c r="F715" s="35">
        <f t="shared" si="137"/>
        <v>0</v>
      </c>
      <c r="G715" s="35">
        <f t="shared" si="137"/>
        <v>0</v>
      </c>
      <c r="H715" s="35">
        <f t="shared" si="137"/>
        <v>0</v>
      </c>
    </row>
    <row r="716" spans="1:8" s="38" customFormat="1" ht="15" hidden="1" x14ac:dyDescent="0.25">
      <c r="A716" s="36" t="s">
        <v>496</v>
      </c>
      <c r="B716" s="33" t="s">
        <v>482</v>
      </c>
      <c r="C716" s="33" t="s">
        <v>155</v>
      </c>
      <c r="D716" s="33" t="s">
        <v>499</v>
      </c>
      <c r="E716" s="33" t="s">
        <v>487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15.75" hidden="1" customHeight="1" x14ac:dyDescent="0.25">
      <c r="A717" s="36" t="s">
        <v>488</v>
      </c>
      <c r="B717" s="33" t="s">
        <v>482</v>
      </c>
      <c r="C717" s="33" t="s">
        <v>155</v>
      </c>
      <c r="D717" s="33" t="s">
        <v>499</v>
      </c>
      <c r="E717" s="33" t="s">
        <v>489</v>
      </c>
      <c r="F717" s="35">
        <v>0</v>
      </c>
      <c r="G717" s="35">
        <v>0</v>
      </c>
      <c r="H717" s="35">
        <v>0</v>
      </c>
    </row>
    <row r="718" spans="1:8" s="38" customFormat="1" ht="15.75" customHeight="1" x14ac:dyDescent="0.2">
      <c r="A718" s="52" t="s">
        <v>500</v>
      </c>
      <c r="B718" s="31" t="s">
        <v>165</v>
      </c>
      <c r="C718" s="31" t="s">
        <v>100</v>
      </c>
      <c r="D718" s="31" t="s">
        <v>101</v>
      </c>
      <c r="E718" s="31" t="s">
        <v>102</v>
      </c>
      <c r="F718" s="32">
        <f t="shared" ref="F718:H719" si="138">F719</f>
        <v>1426.6000000000001</v>
      </c>
      <c r="G718" s="32">
        <f t="shared" si="138"/>
        <v>369</v>
      </c>
      <c r="H718" s="32">
        <f t="shared" si="138"/>
        <v>369</v>
      </c>
    </row>
    <row r="719" spans="1:8" s="38" customFormat="1" ht="15.75" customHeight="1" x14ac:dyDescent="0.25">
      <c r="A719" s="36" t="s">
        <v>501</v>
      </c>
      <c r="B719" s="33" t="s">
        <v>165</v>
      </c>
      <c r="C719" s="33" t="s">
        <v>104</v>
      </c>
      <c r="D719" s="33" t="s">
        <v>101</v>
      </c>
      <c r="E719" s="33" t="s">
        <v>102</v>
      </c>
      <c r="F719" s="35">
        <f t="shared" si="138"/>
        <v>1426.6000000000001</v>
      </c>
      <c r="G719" s="35">
        <f t="shared" si="138"/>
        <v>369</v>
      </c>
      <c r="H719" s="35">
        <f t="shared" si="138"/>
        <v>369</v>
      </c>
    </row>
    <row r="720" spans="1:8" s="38" customFormat="1" ht="38.25" customHeight="1" x14ac:dyDescent="0.25">
      <c r="A720" s="36" t="s">
        <v>441</v>
      </c>
      <c r="B720" s="33" t="s">
        <v>165</v>
      </c>
      <c r="C720" s="33" t="s">
        <v>104</v>
      </c>
      <c r="D720" s="33" t="s">
        <v>413</v>
      </c>
      <c r="E720" s="33" t="s">
        <v>102</v>
      </c>
      <c r="F720" s="35">
        <f>F721+F725+F735+F742</f>
        <v>1426.6000000000001</v>
      </c>
      <c r="G720" s="35">
        <f>G721+G725+G735</f>
        <v>369</v>
      </c>
      <c r="H720" s="35">
        <f>H721+H725+H735</f>
        <v>369</v>
      </c>
    </row>
    <row r="721" spans="1:8" s="38" customFormat="1" ht="39" customHeight="1" x14ac:dyDescent="0.25">
      <c r="A721" s="36" t="s">
        <v>502</v>
      </c>
      <c r="B721" s="33" t="s">
        <v>165</v>
      </c>
      <c r="C721" s="33" t="s">
        <v>104</v>
      </c>
      <c r="D721" s="33" t="s">
        <v>503</v>
      </c>
      <c r="E721" s="33" t="s">
        <v>102</v>
      </c>
      <c r="F721" s="35">
        <f t="shared" ref="F721:H723" si="139">F722</f>
        <v>21</v>
      </c>
      <c r="G721" s="35">
        <f t="shared" si="139"/>
        <v>21</v>
      </c>
      <c r="H721" s="35">
        <f t="shared" si="139"/>
        <v>21</v>
      </c>
    </row>
    <row r="722" spans="1:8" s="38" customFormat="1" ht="15.75" customHeight="1" x14ac:dyDescent="0.25">
      <c r="A722" s="36" t="s">
        <v>180</v>
      </c>
      <c r="B722" s="33" t="s">
        <v>165</v>
      </c>
      <c r="C722" s="33" t="s">
        <v>104</v>
      </c>
      <c r="D722" s="33" t="s">
        <v>504</v>
      </c>
      <c r="E722" s="33" t="s">
        <v>102</v>
      </c>
      <c r="F722" s="35">
        <f t="shared" si="139"/>
        <v>21</v>
      </c>
      <c r="G722" s="35">
        <f t="shared" si="139"/>
        <v>21</v>
      </c>
      <c r="H722" s="35">
        <f t="shared" si="139"/>
        <v>21</v>
      </c>
    </row>
    <row r="723" spans="1:8" s="38" customFormat="1" ht="27.75" customHeight="1" x14ac:dyDescent="0.25">
      <c r="A723" s="36" t="s">
        <v>121</v>
      </c>
      <c r="B723" s="33" t="s">
        <v>165</v>
      </c>
      <c r="C723" s="33" t="s">
        <v>104</v>
      </c>
      <c r="D723" s="33" t="s">
        <v>504</v>
      </c>
      <c r="E723" s="33" t="s">
        <v>122</v>
      </c>
      <c r="F723" s="35">
        <f t="shared" si="139"/>
        <v>21</v>
      </c>
      <c r="G723" s="35">
        <f t="shared" si="139"/>
        <v>21</v>
      </c>
      <c r="H723" s="35">
        <f t="shared" si="139"/>
        <v>21</v>
      </c>
    </row>
    <row r="724" spans="1:8" s="38" customFormat="1" ht="27.75" customHeight="1" x14ac:dyDescent="0.25">
      <c r="A724" s="36" t="s">
        <v>123</v>
      </c>
      <c r="B724" s="33" t="s">
        <v>165</v>
      </c>
      <c r="C724" s="33" t="s">
        <v>104</v>
      </c>
      <c r="D724" s="33" t="s">
        <v>504</v>
      </c>
      <c r="E724" s="33" t="s">
        <v>124</v>
      </c>
      <c r="F724" s="35">
        <v>21</v>
      </c>
      <c r="G724" s="35">
        <v>21</v>
      </c>
      <c r="H724" s="35">
        <v>21</v>
      </c>
    </row>
    <row r="725" spans="1:8" s="38" customFormat="1" ht="81.75" customHeight="1" x14ac:dyDescent="0.25">
      <c r="A725" s="36" t="s">
        <v>442</v>
      </c>
      <c r="B725" s="33" t="s">
        <v>165</v>
      </c>
      <c r="C725" s="33" t="s">
        <v>104</v>
      </c>
      <c r="D725" s="33" t="s">
        <v>415</v>
      </c>
      <c r="E725" s="33" t="s">
        <v>102</v>
      </c>
      <c r="F725" s="35">
        <f>F726</f>
        <v>248.2</v>
      </c>
      <c r="G725" s="35">
        <f>G726</f>
        <v>328</v>
      </c>
      <c r="H725" s="35">
        <f>H726</f>
        <v>328</v>
      </c>
    </row>
    <row r="726" spans="1:8" s="38" customFormat="1" ht="15.75" customHeight="1" x14ac:dyDescent="0.25">
      <c r="A726" s="36" t="s">
        <v>180</v>
      </c>
      <c r="B726" s="33" t="s">
        <v>165</v>
      </c>
      <c r="C726" s="33" t="s">
        <v>104</v>
      </c>
      <c r="D726" s="33" t="s">
        <v>416</v>
      </c>
      <c r="E726" s="33" t="s">
        <v>102</v>
      </c>
      <c r="F726" s="35">
        <f>F727+F729</f>
        <v>248.2</v>
      </c>
      <c r="G726" s="35">
        <f>G727+G729</f>
        <v>328</v>
      </c>
      <c r="H726" s="35">
        <f>H727+H729</f>
        <v>328</v>
      </c>
    </row>
    <row r="727" spans="1:8" s="38" customFormat="1" ht="71.25" customHeight="1" x14ac:dyDescent="0.25">
      <c r="A727" s="36" t="s">
        <v>111</v>
      </c>
      <c r="B727" s="33" t="s">
        <v>165</v>
      </c>
      <c r="C727" s="33" t="s">
        <v>104</v>
      </c>
      <c r="D727" s="33" t="s">
        <v>416</v>
      </c>
      <c r="E727" s="33" t="s">
        <v>112</v>
      </c>
      <c r="F727" s="35">
        <f>F728</f>
        <v>149.20000000000002</v>
      </c>
      <c r="G727" s="35">
        <f>G728</f>
        <v>187.8</v>
      </c>
      <c r="H727" s="35">
        <f>H728</f>
        <v>187.8</v>
      </c>
    </row>
    <row r="728" spans="1:8" s="38" customFormat="1" ht="15.75" customHeight="1" x14ac:dyDescent="0.25">
      <c r="A728" s="36" t="s">
        <v>240</v>
      </c>
      <c r="B728" s="33" t="s">
        <v>165</v>
      </c>
      <c r="C728" s="33" t="s">
        <v>104</v>
      </c>
      <c r="D728" s="33" t="s">
        <v>416</v>
      </c>
      <c r="E728" s="33" t="s">
        <v>241</v>
      </c>
      <c r="F728" s="35">
        <f>187.8-20-18.6</f>
        <v>149.20000000000002</v>
      </c>
      <c r="G728" s="35">
        <v>187.8</v>
      </c>
      <c r="H728" s="35">
        <v>187.8</v>
      </c>
    </row>
    <row r="729" spans="1:8" s="38" customFormat="1" ht="28.5" customHeight="1" x14ac:dyDescent="0.25">
      <c r="A729" s="36" t="s">
        <v>121</v>
      </c>
      <c r="B729" s="33" t="s">
        <v>165</v>
      </c>
      <c r="C729" s="33" t="s">
        <v>104</v>
      </c>
      <c r="D729" s="33" t="s">
        <v>416</v>
      </c>
      <c r="E729" s="33" t="s">
        <v>122</v>
      </c>
      <c r="F729" s="35">
        <f>F730</f>
        <v>98.999999999999986</v>
      </c>
      <c r="G729" s="35">
        <f>G730</f>
        <v>140.19999999999999</v>
      </c>
      <c r="H729" s="35">
        <f>H730</f>
        <v>140.19999999999999</v>
      </c>
    </row>
    <row r="730" spans="1:8" s="38" customFormat="1" ht="26.25" customHeight="1" x14ac:dyDescent="0.25">
      <c r="A730" s="36" t="s">
        <v>123</v>
      </c>
      <c r="B730" s="33" t="s">
        <v>165</v>
      </c>
      <c r="C730" s="33" t="s">
        <v>104</v>
      </c>
      <c r="D730" s="33" t="s">
        <v>416</v>
      </c>
      <c r="E730" s="33" t="s">
        <v>124</v>
      </c>
      <c r="F730" s="35">
        <f>140.2-41.2</f>
        <v>98.999999999999986</v>
      </c>
      <c r="G730" s="35">
        <v>140.19999999999999</v>
      </c>
      <c r="H730" s="35">
        <v>140.19999999999999</v>
      </c>
    </row>
    <row r="731" spans="1:8" s="38" customFormat="1" ht="24" hidden="1" customHeight="1" x14ac:dyDescent="0.25">
      <c r="A731" s="36" t="s">
        <v>505</v>
      </c>
      <c r="B731" s="33" t="s">
        <v>165</v>
      </c>
      <c r="C731" s="33" t="s">
        <v>104</v>
      </c>
      <c r="D731" s="33" t="s">
        <v>506</v>
      </c>
      <c r="E731" s="33" t="s">
        <v>102</v>
      </c>
      <c r="F731" s="35">
        <f t="shared" ref="F731:H733" si="140">F732</f>
        <v>0</v>
      </c>
      <c r="G731" s="35">
        <f t="shared" si="140"/>
        <v>0</v>
      </c>
      <c r="H731" s="35">
        <f t="shared" si="140"/>
        <v>0</v>
      </c>
    </row>
    <row r="732" spans="1:8" s="38" customFormat="1" ht="13.5" hidden="1" customHeight="1" x14ac:dyDescent="0.25">
      <c r="A732" s="36" t="s">
        <v>180</v>
      </c>
      <c r="B732" s="33" t="s">
        <v>165</v>
      </c>
      <c r="C732" s="33" t="s">
        <v>104</v>
      </c>
      <c r="D732" s="33" t="s">
        <v>507</v>
      </c>
      <c r="E732" s="33" t="s">
        <v>102</v>
      </c>
      <c r="F732" s="35">
        <f t="shared" si="140"/>
        <v>0</v>
      </c>
      <c r="G732" s="35">
        <f t="shared" si="140"/>
        <v>0</v>
      </c>
      <c r="H732" s="35">
        <f t="shared" si="140"/>
        <v>0</v>
      </c>
    </row>
    <row r="733" spans="1:8" s="38" customFormat="1" ht="27" hidden="1" customHeight="1" x14ac:dyDescent="0.25">
      <c r="A733" s="36" t="s">
        <v>121</v>
      </c>
      <c r="B733" s="33" t="s">
        <v>165</v>
      </c>
      <c r="C733" s="33" t="s">
        <v>104</v>
      </c>
      <c r="D733" s="33" t="s">
        <v>507</v>
      </c>
      <c r="E733" s="33" t="s">
        <v>122</v>
      </c>
      <c r="F733" s="35">
        <f t="shared" si="140"/>
        <v>0</v>
      </c>
      <c r="G733" s="35">
        <f t="shared" si="140"/>
        <v>0</v>
      </c>
      <c r="H733" s="35">
        <f t="shared" si="140"/>
        <v>0</v>
      </c>
    </row>
    <row r="734" spans="1:8" s="38" customFormat="1" ht="27.75" hidden="1" customHeight="1" x14ac:dyDescent="0.25">
      <c r="A734" s="36" t="s">
        <v>123</v>
      </c>
      <c r="B734" s="33" t="s">
        <v>165</v>
      </c>
      <c r="C734" s="33" t="s">
        <v>104</v>
      </c>
      <c r="D734" s="33" t="s">
        <v>507</v>
      </c>
      <c r="E734" s="33" t="s">
        <v>124</v>
      </c>
      <c r="F734" s="35"/>
      <c r="G734" s="35"/>
      <c r="H734" s="35"/>
    </row>
    <row r="735" spans="1:8" s="38" customFormat="1" ht="28.5" customHeight="1" x14ac:dyDescent="0.25">
      <c r="A735" s="36" t="s">
        <v>508</v>
      </c>
      <c r="B735" s="33" t="s">
        <v>165</v>
      </c>
      <c r="C735" s="33" t="s">
        <v>104</v>
      </c>
      <c r="D735" s="33" t="s">
        <v>509</v>
      </c>
      <c r="E735" s="33" t="s">
        <v>102</v>
      </c>
      <c r="F735" s="35">
        <f>F736+F739</f>
        <v>146</v>
      </c>
      <c r="G735" s="35">
        <f t="shared" ref="F735:H737" si="141">G736</f>
        <v>20</v>
      </c>
      <c r="H735" s="35">
        <f t="shared" si="141"/>
        <v>20</v>
      </c>
    </row>
    <row r="736" spans="1:8" s="38" customFormat="1" ht="17.25" customHeight="1" x14ac:dyDescent="0.25">
      <c r="A736" s="36" t="s">
        <v>180</v>
      </c>
      <c r="B736" s="33" t="s">
        <v>165</v>
      </c>
      <c r="C736" s="33" t="s">
        <v>104</v>
      </c>
      <c r="D736" s="33" t="s">
        <v>510</v>
      </c>
      <c r="E736" s="33" t="s">
        <v>102</v>
      </c>
      <c r="F736" s="35">
        <f t="shared" si="141"/>
        <v>20</v>
      </c>
      <c r="G736" s="35">
        <f t="shared" si="141"/>
        <v>20</v>
      </c>
      <c r="H736" s="35">
        <f t="shared" si="141"/>
        <v>20</v>
      </c>
    </row>
    <row r="737" spans="1:8" s="38" customFormat="1" ht="26.25" customHeight="1" x14ac:dyDescent="0.25">
      <c r="A737" s="36" t="s">
        <v>121</v>
      </c>
      <c r="B737" s="33" t="s">
        <v>165</v>
      </c>
      <c r="C737" s="33" t="s">
        <v>104</v>
      </c>
      <c r="D737" s="33" t="s">
        <v>510</v>
      </c>
      <c r="E737" s="33" t="s">
        <v>122</v>
      </c>
      <c r="F737" s="35">
        <f t="shared" si="141"/>
        <v>20</v>
      </c>
      <c r="G737" s="35">
        <f t="shared" si="141"/>
        <v>20</v>
      </c>
      <c r="H737" s="35">
        <f t="shared" si="141"/>
        <v>20</v>
      </c>
    </row>
    <row r="738" spans="1:8" s="38" customFormat="1" ht="26.25" customHeight="1" x14ac:dyDescent="0.25">
      <c r="A738" s="36" t="s">
        <v>123</v>
      </c>
      <c r="B738" s="33" t="s">
        <v>165</v>
      </c>
      <c r="C738" s="33" t="s">
        <v>104</v>
      </c>
      <c r="D738" s="33" t="s">
        <v>510</v>
      </c>
      <c r="E738" s="33" t="s">
        <v>124</v>
      </c>
      <c r="F738" s="35">
        <v>20</v>
      </c>
      <c r="G738" s="35">
        <v>20</v>
      </c>
      <c r="H738" s="35">
        <v>20</v>
      </c>
    </row>
    <row r="739" spans="1:8" s="38" customFormat="1" ht="43.5" customHeight="1" x14ac:dyDescent="0.25">
      <c r="A739" s="36" t="s">
        <v>791</v>
      </c>
      <c r="B739" s="33" t="s">
        <v>165</v>
      </c>
      <c r="C739" s="33" t="s">
        <v>104</v>
      </c>
      <c r="D739" s="33" t="s">
        <v>814</v>
      </c>
      <c r="E739" s="33" t="s">
        <v>102</v>
      </c>
      <c r="F739" s="35">
        <f>F740</f>
        <v>126</v>
      </c>
      <c r="G739" s="35">
        <v>0</v>
      </c>
      <c r="H739" s="35">
        <v>0</v>
      </c>
    </row>
    <row r="740" spans="1:8" s="38" customFormat="1" ht="26.25" customHeight="1" x14ac:dyDescent="0.25">
      <c r="A740" s="36" t="s">
        <v>121</v>
      </c>
      <c r="B740" s="33" t="s">
        <v>165</v>
      </c>
      <c r="C740" s="33" t="s">
        <v>104</v>
      </c>
      <c r="D740" s="33" t="s">
        <v>814</v>
      </c>
      <c r="E740" s="33" t="s">
        <v>122</v>
      </c>
      <c r="F740" s="35">
        <f>F741</f>
        <v>126</v>
      </c>
      <c r="G740" s="35">
        <v>0</v>
      </c>
      <c r="H740" s="35">
        <v>0</v>
      </c>
    </row>
    <row r="741" spans="1:8" s="38" customFormat="1" ht="26.25" customHeight="1" x14ac:dyDescent="0.25">
      <c r="A741" s="36" t="s">
        <v>123</v>
      </c>
      <c r="B741" s="33" t="s">
        <v>165</v>
      </c>
      <c r="C741" s="33" t="s">
        <v>104</v>
      </c>
      <c r="D741" s="33" t="s">
        <v>814</v>
      </c>
      <c r="E741" s="33" t="s">
        <v>124</v>
      </c>
      <c r="F741" s="35">
        <v>126</v>
      </c>
      <c r="G741" s="35">
        <v>0</v>
      </c>
      <c r="H741" s="35">
        <v>0</v>
      </c>
    </row>
    <row r="742" spans="1:8" s="38" customFormat="1" ht="27.75" customHeight="1" x14ac:dyDescent="0.25">
      <c r="A742" s="36" t="s">
        <v>815</v>
      </c>
      <c r="B742" s="33" t="s">
        <v>165</v>
      </c>
      <c r="C742" s="33" t="s">
        <v>104</v>
      </c>
      <c r="D742" s="33" t="s">
        <v>816</v>
      </c>
      <c r="E742" s="33" t="s">
        <v>102</v>
      </c>
      <c r="F742" s="35">
        <f>F746+F749+F743</f>
        <v>1011.4000000000001</v>
      </c>
      <c r="G742" s="35">
        <v>0</v>
      </c>
      <c r="H742" s="35">
        <v>0</v>
      </c>
    </row>
    <row r="743" spans="1:8" s="38" customFormat="1" ht="42" customHeight="1" x14ac:dyDescent="0.25">
      <c r="A743" s="36" t="s">
        <v>817</v>
      </c>
      <c r="B743" s="33" t="s">
        <v>165</v>
      </c>
      <c r="C743" s="33" t="s">
        <v>104</v>
      </c>
      <c r="D743" s="33" t="s">
        <v>818</v>
      </c>
      <c r="E743" s="33" t="s">
        <v>102</v>
      </c>
      <c r="F743" s="35">
        <f>F744</f>
        <v>859.7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121</v>
      </c>
      <c r="B744" s="33" t="s">
        <v>165</v>
      </c>
      <c r="C744" s="33" t="s">
        <v>104</v>
      </c>
      <c r="D744" s="33" t="s">
        <v>818</v>
      </c>
      <c r="E744" s="33" t="s">
        <v>122</v>
      </c>
      <c r="F744" s="35">
        <f>F745</f>
        <v>859.7</v>
      </c>
      <c r="G744" s="35">
        <v>0</v>
      </c>
      <c r="H744" s="35">
        <v>0</v>
      </c>
    </row>
    <row r="745" spans="1:8" s="38" customFormat="1" ht="27.75" customHeight="1" x14ac:dyDescent="0.25">
      <c r="A745" s="36" t="s">
        <v>123</v>
      </c>
      <c r="B745" s="33" t="s">
        <v>165</v>
      </c>
      <c r="C745" s="33" t="s">
        <v>104</v>
      </c>
      <c r="D745" s="33" t="s">
        <v>818</v>
      </c>
      <c r="E745" s="33" t="s">
        <v>124</v>
      </c>
      <c r="F745" s="35">
        <v>859.7</v>
      </c>
      <c r="G745" s="35">
        <v>0</v>
      </c>
      <c r="H745" s="35">
        <v>0</v>
      </c>
    </row>
    <row r="746" spans="1:8" s="38" customFormat="1" ht="42" customHeight="1" x14ac:dyDescent="0.25">
      <c r="A746" s="36" t="s">
        <v>819</v>
      </c>
      <c r="B746" s="33" t="s">
        <v>165</v>
      </c>
      <c r="C746" s="33" t="s">
        <v>104</v>
      </c>
      <c r="D746" s="33" t="s">
        <v>820</v>
      </c>
      <c r="E746" s="33" t="s">
        <v>102</v>
      </c>
      <c r="F746" s="35">
        <f>F747</f>
        <v>101.1</v>
      </c>
      <c r="G746" s="35">
        <v>0</v>
      </c>
      <c r="H746" s="35">
        <v>0</v>
      </c>
    </row>
    <row r="747" spans="1:8" s="38" customFormat="1" ht="26.25" customHeight="1" x14ac:dyDescent="0.25">
      <c r="A747" s="36" t="s">
        <v>121</v>
      </c>
      <c r="B747" s="33" t="s">
        <v>165</v>
      </c>
      <c r="C747" s="33" t="s">
        <v>104</v>
      </c>
      <c r="D747" s="33" t="s">
        <v>820</v>
      </c>
      <c r="E747" s="33" t="s">
        <v>122</v>
      </c>
      <c r="F747" s="35">
        <f>F748</f>
        <v>101.1</v>
      </c>
      <c r="G747" s="35">
        <v>0</v>
      </c>
      <c r="H747" s="35">
        <v>0</v>
      </c>
    </row>
    <row r="748" spans="1:8" s="38" customFormat="1" ht="26.25" customHeight="1" x14ac:dyDescent="0.25">
      <c r="A748" s="36" t="s">
        <v>123</v>
      </c>
      <c r="B748" s="33" t="s">
        <v>165</v>
      </c>
      <c r="C748" s="33" t="s">
        <v>104</v>
      </c>
      <c r="D748" s="33" t="s">
        <v>820</v>
      </c>
      <c r="E748" s="33" t="s">
        <v>124</v>
      </c>
      <c r="F748" s="35">
        <v>101.1</v>
      </c>
      <c r="G748" s="35">
        <v>0</v>
      </c>
      <c r="H748" s="35">
        <v>0</v>
      </c>
    </row>
    <row r="749" spans="1:8" s="38" customFormat="1" ht="68.25" customHeight="1" x14ac:dyDescent="0.25">
      <c r="A749" s="36" t="s">
        <v>821</v>
      </c>
      <c r="B749" s="33" t="s">
        <v>165</v>
      </c>
      <c r="C749" s="33" t="s">
        <v>104</v>
      </c>
      <c r="D749" s="33" t="s">
        <v>822</v>
      </c>
      <c r="E749" s="33" t="s">
        <v>102</v>
      </c>
      <c r="F749" s="35">
        <f>F750</f>
        <v>50.6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121</v>
      </c>
      <c r="B750" s="33" t="s">
        <v>165</v>
      </c>
      <c r="C750" s="33" t="s">
        <v>104</v>
      </c>
      <c r="D750" s="33" t="s">
        <v>822</v>
      </c>
      <c r="E750" s="33" t="s">
        <v>122</v>
      </c>
      <c r="F750" s="35">
        <f>F751</f>
        <v>50.6</v>
      </c>
      <c r="G750" s="35">
        <v>0</v>
      </c>
      <c r="H750" s="35">
        <v>0</v>
      </c>
    </row>
    <row r="751" spans="1:8" s="38" customFormat="1" ht="26.25" customHeight="1" x14ac:dyDescent="0.25">
      <c r="A751" s="36" t="s">
        <v>123</v>
      </c>
      <c r="B751" s="33" t="s">
        <v>165</v>
      </c>
      <c r="C751" s="33" t="s">
        <v>104</v>
      </c>
      <c r="D751" s="33" t="s">
        <v>822</v>
      </c>
      <c r="E751" s="33" t="s">
        <v>124</v>
      </c>
      <c r="F751" s="35">
        <v>50.6</v>
      </c>
      <c r="G751" s="35">
        <v>0</v>
      </c>
      <c r="H751" s="35">
        <v>0</v>
      </c>
    </row>
    <row r="752" spans="1:8" s="38" customFormat="1" ht="15.75" customHeight="1" x14ac:dyDescent="0.2">
      <c r="A752" s="52" t="s">
        <v>511</v>
      </c>
      <c r="B752" s="31" t="s">
        <v>303</v>
      </c>
      <c r="C752" s="31" t="s">
        <v>100</v>
      </c>
      <c r="D752" s="31" t="s">
        <v>101</v>
      </c>
      <c r="E752" s="31" t="s">
        <v>102</v>
      </c>
      <c r="F752" s="32">
        <f>F753</f>
        <v>2005.6</v>
      </c>
      <c r="G752" s="32">
        <f>G753</f>
        <v>1380.8999999999999</v>
      </c>
      <c r="H752" s="32">
        <f>H753</f>
        <v>1380.8999999999999</v>
      </c>
    </row>
    <row r="753" spans="1:8" s="38" customFormat="1" ht="17.25" customHeight="1" x14ac:dyDescent="0.25">
      <c r="A753" s="36" t="s">
        <v>512</v>
      </c>
      <c r="B753" s="33" t="s">
        <v>303</v>
      </c>
      <c r="C753" s="33" t="s">
        <v>104</v>
      </c>
      <c r="D753" s="33" t="s">
        <v>101</v>
      </c>
      <c r="E753" s="33" t="s">
        <v>102</v>
      </c>
      <c r="F753" s="35">
        <f>F754+F759</f>
        <v>2005.6</v>
      </c>
      <c r="G753" s="35">
        <f>G754+G759</f>
        <v>1380.8999999999999</v>
      </c>
      <c r="H753" s="35">
        <f>H754+H759</f>
        <v>1380.8999999999999</v>
      </c>
    </row>
    <row r="754" spans="1:8" s="38" customFormat="1" ht="27" hidden="1" customHeight="1" x14ac:dyDescent="0.25">
      <c r="A754" s="36" t="s">
        <v>390</v>
      </c>
      <c r="B754" s="33" t="s">
        <v>303</v>
      </c>
      <c r="C754" s="33" t="s">
        <v>104</v>
      </c>
      <c r="D754" s="33" t="s">
        <v>391</v>
      </c>
      <c r="E754" s="33" t="s">
        <v>102</v>
      </c>
      <c r="F754" s="35">
        <f t="shared" ref="F754:H757" si="142">F755</f>
        <v>0</v>
      </c>
      <c r="G754" s="35">
        <f t="shared" si="142"/>
        <v>0</v>
      </c>
      <c r="H754" s="35">
        <f t="shared" si="142"/>
        <v>0</v>
      </c>
    </row>
    <row r="755" spans="1:8" s="38" customFormat="1" ht="39" hidden="1" customHeight="1" x14ac:dyDescent="0.25">
      <c r="A755" s="36" t="s">
        <v>513</v>
      </c>
      <c r="B755" s="33" t="s">
        <v>303</v>
      </c>
      <c r="C755" s="33" t="s">
        <v>104</v>
      </c>
      <c r="D755" s="33" t="s">
        <v>514</v>
      </c>
      <c r="E755" s="33" t="s">
        <v>102</v>
      </c>
      <c r="F755" s="35">
        <f t="shared" si="142"/>
        <v>0</v>
      </c>
      <c r="G755" s="35">
        <f t="shared" si="142"/>
        <v>0</v>
      </c>
      <c r="H755" s="35">
        <f t="shared" si="142"/>
        <v>0</v>
      </c>
    </row>
    <row r="756" spans="1:8" s="38" customFormat="1" ht="17.25" hidden="1" customHeight="1" x14ac:dyDescent="0.25">
      <c r="A756" s="36" t="s">
        <v>180</v>
      </c>
      <c r="B756" s="33" t="s">
        <v>303</v>
      </c>
      <c r="C756" s="33" t="s">
        <v>104</v>
      </c>
      <c r="D756" s="33" t="s">
        <v>515</v>
      </c>
      <c r="E756" s="33" t="s">
        <v>102</v>
      </c>
      <c r="F756" s="35">
        <f t="shared" si="142"/>
        <v>0</v>
      </c>
      <c r="G756" s="35">
        <f t="shared" si="142"/>
        <v>0</v>
      </c>
      <c r="H756" s="35">
        <f t="shared" si="142"/>
        <v>0</v>
      </c>
    </row>
    <row r="757" spans="1:8" s="38" customFormat="1" ht="30" hidden="1" customHeight="1" x14ac:dyDescent="0.25">
      <c r="A757" s="36" t="s">
        <v>395</v>
      </c>
      <c r="B757" s="33" t="s">
        <v>303</v>
      </c>
      <c r="C757" s="33" t="s">
        <v>104</v>
      </c>
      <c r="D757" s="33" t="s">
        <v>515</v>
      </c>
      <c r="E757" s="33" t="s">
        <v>396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397</v>
      </c>
      <c r="B758" s="33" t="s">
        <v>303</v>
      </c>
      <c r="C758" s="33" t="s">
        <v>104</v>
      </c>
      <c r="D758" s="33" t="s">
        <v>515</v>
      </c>
      <c r="E758" s="33" t="s">
        <v>398</v>
      </c>
      <c r="F758" s="35">
        <f>6-6</f>
        <v>0</v>
      </c>
      <c r="G758" s="35">
        <f>6-6</f>
        <v>0</v>
      </c>
      <c r="H758" s="35">
        <f>6-6</f>
        <v>0</v>
      </c>
    </row>
    <row r="759" spans="1:8" s="38" customFormat="1" ht="84" customHeight="1" x14ac:dyDescent="0.25">
      <c r="A759" s="36" t="s">
        <v>516</v>
      </c>
      <c r="B759" s="33" t="s">
        <v>303</v>
      </c>
      <c r="C759" s="33" t="s">
        <v>104</v>
      </c>
      <c r="D759" s="33" t="s">
        <v>517</v>
      </c>
      <c r="E759" s="33" t="s">
        <v>102</v>
      </c>
      <c r="F759" s="35">
        <f t="shared" ref="F759:H762" si="143">F760</f>
        <v>2005.6</v>
      </c>
      <c r="G759" s="35">
        <f t="shared" si="143"/>
        <v>1380.8999999999999</v>
      </c>
      <c r="H759" s="35">
        <f t="shared" si="143"/>
        <v>1380.8999999999999</v>
      </c>
    </row>
    <row r="760" spans="1:8" s="38" customFormat="1" ht="54" customHeight="1" x14ac:dyDescent="0.25">
      <c r="A760" s="36" t="s">
        <v>518</v>
      </c>
      <c r="B760" s="33" t="s">
        <v>303</v>
      </c>
      <c r="C760" s="33" t="s">
        <v>104</v>
      </c>
      <c r="D760" s="33" t="s">
        <v>519</v>
      </c>
      <c r="E760" s="33" t="s">
        <v>102</v>
      </c>
      <c r="F760" s="35">
        <f>F761+F785+F782+F791+F788</f>
        <v>2005.6</v>
      </c>
      <c r="G760" s="35">
        <f t="shared" ref="G760:H760" si="144">G761+G785</f>
        <v>1380.8999999999999</v>
      </c>
      <c r="H760" s="35">
        <f t="shared" si="144"/>
        <v>1380.8999999999999</v>
      </c>
    </row>
    <row r="761" spans="1:8" s="38" customFormat="1" ht="41.25" customHeight="1" x14ac:dyDescent="0.25">
      <c r="A761" s="36" t="s">
        <v>403</v>
      </c>
      <c r="B761" s="33" t="s">
        <v>303</v>
      </c>
      <c r="C761" s="33" t="s">
        <v>104</v>
      </c>
      <c r="D761" s="33" t="s">
        <v>520</v>
      </c>
      <c r="E761" s="33" t="s">
        <v>102</v>
      </c>
      <c r="F761" s="35">
        <f t="shared" si="143"/>
        <v>1562.3999999999999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34.5" customHeight="1" x14ac:dyDescent="0.25">
      <c r="A762" s="36" t="s">
        <v>395</v>
      </c>
      <c r="B762" s="33" t="s">
        <v>303</v>
      </c>
      <c r="C762" s="33" t="s">
        <v>104</v>
      </c>
      <c r="D762" s="33" t="s">
        <v>520</v>
      </c>
      <c r="E762" s="33" t="s">
        <v>396</v>
      </c>
      <c r="F762" s="35">
        <f t="shared" si="143"/>
        <v>1562.3999999999999</v>
      </c>
      <c r="G762" s="35">
        <f t="shared" si="143"/>
        <v>1380.8999999999999</v>
      </c>
      <c r="H762" s="35">
        <f t="shared" si="143"/>
        <v>1380.8999999999999</v>
      </c>
    </row>
    <row r="763" spans="1:8" s="38" customFormat="1" ht="15.75" customHeight="1" x14ac:dyDescent="0.25">
      <c r="A763" s="36" t="s">
        <v>397</v>
      </c>
      <c r="B763" s="33" t="s">
        <v>303</v>
      </c>
      <c r="C763" s="33" t="s">
        <v>104</v>
      </c>
      <c r="D763" s="33" t="s">
        <v>520</v>
      </c>
      <c r="E763" s="33" t="s">
        <v>398</v>
      </c>
      <c r="F763" s="35">
        <f>1336.1+6+100+80-1.5-22.2+64</f>
        <v>1562.3999999999999</v>
      </c>
      <c r="G763" s="35">
        <f>1336.1+6+100-61.2</f>
        <v>1380.8999999999999</v>
      </c>
      <c r="H763" s="35">
        <f>1336.1+6+100-61.2</f>
        <v>1380.8999999999999</v>
      </c>
    </row>
    <row r="764" spans="1:8" s="38" customFormat="1" ht="30.75" hidden="1" customHeight="1" x14ac:dyDescent="0.25">
      <c r="A764" s="58" t="s">
        <v>521</v>
      </c>
      <c r="B764" s="33" t="s">
        <v>303</v>
      </c>
      <c r="C764" s="33" t="s">
        <v>104</v>
      </c>
      <c r="D764" s="33" t="s">
        <v>522</v>
      </c>
      <c r="E764" s="33" t="s">
        <v>102</v>
      </c>
      <c r="F764" s="35">
        <f t="shared" ref="F764:H765" si="145">F765</f>
        <v>0</v>
      </c>
      <c r="G764" s="35">
        <f t="shared" si="145"/>
        <v>0</v>
      </c>
      <c r="H764" s="35">
        <f t="shared" si="145"/>
        <v>0</v>
      </c>
    </row>
    <row r="765" spans="1:8" s="38" customFormat="1" ht="26.25" hidden="1" x14ac:dyDescent="0.25">
      <c r="A765" s="36" t="s">
        <v>523</v>
      </c>
      <c r="B765" s="33" t="s">
        <v>303</v>
      </c>
      <c r="C765" s="33" t="s">
        <v>104</v>
      </c>
      <c r="D765" s="33" t="s">
        <v>522</v>
      </c>
      <c r="E765" s="33" t="s">
        <v>122</v>
      </c>
      <c r="F765" s="35">
        <f t="shared" si="145"/>
        <v>0</v>
      </c>
      <c r="G765" s="35">
        <f t="shared" si="145"/>
        <v>0</v>
      </c>
      <c r="H765" s="35">
        <f t="shared" si="145"/>
        <v>0</v>
      </c>
    </row>
    <row r="766" spans="1:8" s="38" customFormat="1" ht="39" hidden="1" x14ac:dyDescent="0.25">
      <c r="A766" s="36" t="s">
        <v>256</v>
      </c>
      <c r="B766" s="33" t="s">
        <v>303</v>
      </c>
      <c r="C766" s="33" t="s">
        <v>104</v>
      </c>
      <c r="D766" s="33" t="s">
        <v>522</v>
      </c>
      <c r="E766" s="33" t="s">
        <v>124</v>
      </c>
      <c r="F766" s="35">
        <v>0</v>
      </c>
      <c r="G766" s="35">
        <v>0</v>
      </c>
      <c r="H766" s="35">
        <v>0</v>
      </c>
    </row>
    <row r="767" spans="1:8" s="38" customFormat="1" ht="39" hidden="1" x14ac:dyDescent="0.25">
      <c r="A767" s="36" t="s">
        <v>524</v>
      </c>
      <c r="B767" s="33" t="s">
        <v>159</v>
      </c>
      <c r="C767" s="33" t="s">
        <v>104</v>
      </c>
      <c r="D767" s="33" t="s">
        <v>525</v>
      </c>
      <c r="E767" s="33" t="s">
        <v>102</v>
      </c>
      <c r="F767" s="35">
        <f t="shared" ref="F767:H768" si="146">F768</f>
        <v>0</v>
      </c>
      <c r="G767" s="35">
        <f t="shared" si="146"/>
        <v>0</v>
      </c>
      <c r="H767" s="35">
        <f t="shared" si="146"/>
        <v>0</v>
      </c>
    </row>
    <row r="768" spans="1:8" s="38" customFormat="1" ht="26.25" hidden="1" x14ac:dyDescent="0.25">
      <c r="A768" s="36" t="s">
        <v>523</v>
      </c>
      <c r="B768" s="33" t="s">
        <v>159</v>
      </c>
      <c r="C768" s="33" t="s">
        <v>104</v>
      </c>
      <c r="D768" s="33" t="s">
        <v>525</v>
      </c>
      <c r="E768" s="33" t="s">
        <v>122</v>
      </c>
      <c r="F768" s="35">
        <f t="shared" si="146"/>
        <v>0</v>
      </c>
      <c r="G768" s="35">
        <f t="shared" si="146"/>
        <v>0</v>
      </c>
      <c r="H768" s="35">
        <f t="shared" si="146"/>
        <v>0</v>
      </c>
    </row>
    <row r="769" spans="1:8" s="38" customFormat="1" ht="39" hidden="1" x14ac:dyDescent="0.25">
      <c r="A769" s="36" t="s">
        <v>256</v>
      </c>
      <c r="B769" s="33" t="s">
        <v>159</v>
      </c>
      <c r="C769" s="33" t="s">
        <v>104</v>
      </c>
      <c r="D769" s="33" t="s">
        <v>525</v>
      </c>
      <c r="E769" s="33" t="s">
        <v>124</v>
      </c>
      <c r="F769" s="35">
        <v>0</v>
      </c>
      <c r="G769" s="35">
        <v>0</v>
      </c>
      <c r="H769" s="35">
        <v>0</v>
      </c>
    </row>
    <row r="770" spans="1:8" ht="39" hidden="1" x14ac:dyDescent="0.25">
      <c r="A770" s="36" t="s">
        <v>526</v>
      </c>
      <c r="B770" s="33" t="s">
        <v>159</v>
      </c>
      <c r="C770" s="33" t="s">
        <v>104</v>
      </c>
      <c r="D770" s="33" t="s">
        <v>527</v>
      </c>
      <c r="E770" s="33" t="s">
        <v>102</v>
      </c>
      <c r="F770" s="35">
        <f t="shared" ref="F770:H772" si="147">F771</f>
        <v>0</v>
      </c>
      <c r="G770" s="35">
        <f t="shared" si="147"/>
        <v>0</v>
      </c>
      <c r="H770" s="35">
        <f t="shared" si="147"/>
        <v>0</v>
      </c>
    </row>
    <row r="771" spans="1:8" ht="26.25" hidden="1" x14ac:dyDescent="0.25">
      <c r="A771" s="36" t="s">
        <v>528</v>
      </c>
      <c r="B771" s="33" t="s">
        <v>159</v>
      </c>
      <c r="C771" s="33" t="s">
        <v>104</v>
      </c>
      <c r="D771" s="33" t="s">
        <v>527</v>
      </c>
      <c r="E771" s="33" t="s">
        <v>102</v>
      </c>
      <c r="F771" s="35">
        <f t="shared" si="147"/>
        <v>0</v>
      </c>
      <c r="G771" s="35">
        <f t="shared" si="147"/>
        <v>0</v>
      </c>
      <c r="H771" s="35">
        <f t="shared" si="147"/>
        <v>0</v>
      </c>
    </row>
    <row r="772" spans="1:8" ht="64.5" hidden="1" x14ac:dyDescent="0.25">
      <c r="A772" s="36" t="s">
        <v>111</v>
      </c>
      <c r="B772" s="33" t="s">
        <v>159</v>
      </c>
      <c r="C772" s="33" t="s">
        <v>104</v>
      </c>
      <c r="D772" s="33" t="s">
        <v>527</v>
      </c>
      <c r="E772" s="33" t="s">
        <v>112</v>
      </c>
      <c r="F772" s="35">
        <f t="shared" si="147"/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529</v>
      </c>
      <c r="B773" s="33" t="s">
        <v>159</v>
      </c>
      <c r="C773" s="33" t="s">
        <v>104</v>
      </c>
      <c r="D773" s="33" t="s">
        <v>527</v>
      </c>
      <c r="E773" s="33" t="s">
        <v>241</v>
      </c>
      <c r="F773" s="35">
        <f>30-30</f>
        <v>0</v>
      </c>
      <c r="G773" s="35">
        <f>30-30</f>
        <v>0</v>
      </c>
      <c r="H773" s="35">
        <f>30-30</f>
        <v>0</v>
      </c>
    </row>
    <row r="774" spans="1:8" ht="64.5" hidden="1" x14ac:dyDescent="0.25">
      <c r="A774" s="36" t="s">
        <v>530</v>
      </c>
      <c r="B774" s="33" t="s">
        <v>159</v>
      </c>
      <c r="C774" s="33" t="s">
        <v>104</v>
      </c>
      <c r="D774" s="33" t="s">
        <v>439</v>
      </c>
      <c r="E774" s="33" t="s">
        <v>102</v>
      </c>
      <c r="F774" s="35">
        <f t="shared" ref="F774:H775" si="148">F775</f>
        <v>0</v>
      </c>
      <c r="G774" s="35">
        <f t="shared" si="148"/>
        <v>0</v>
      </c>
      <c r="H774" s="35">
        <f t="shared" si="148"/>
        <v>0</v>
      </c>
    </row>
    <row r="775" spans="1:8" ht="26.25" hidden="1" x14ac:dyDescent="0.25">
      <c r="A775" s="36" t="s">
        <v>523</v>
      </c>
      <c r="B775" s="33" t="s">
        <v>159</v>
      </c>
      <c r="C775" s="33" t="s">
        <v>104</v>
      </c>
      <c r="D775" s="33" t="s">
        <v>439</v>
      </c>
      <c r="E775" s="33" t="s">
        <v>122</v>
      </c>
      <c r="F775" s="35">
        <f t="shared" si="148"/>
        <v>0</v>
      </c>
      <c r="G775" s="35">
        <f t="shared" si="148"/>
        <v>0</v>
      </c>
      <c r="H775" s="35">
        <f t="shared" si="148"/>
        <v>0</v>
      </c>
    </row>
    <row r="776" spans="1:8" ht="39" hidden="1" x14ac:dyDescent="0.25">
      <c r="A776" s="36" t="s">
        <v>256</v>
      </c>
      <c r="B776" s="33" t="s">
        <v>159</v>
      </c>
      <c r="C776" s="33" t="s">
        <v>104</v>
      </c>
      <c r="D776" s="33" t="s">
        <v>439</v>
      </c>
      <c r="E776" s="33" t="s">
        <v>124</v>
      </c>
      <c r="F776" s="35">
        <v>0</v>
      </c>
      <c r="G776" s="35">
        <v>0</v>
      </c>
      <c r="H776" s="35">
        <v>0</v>
      </c>
    </row>
    <row r="777" spans="1:8" ht="25.5" hidden="1" x14ac:dyDescent="0.2">
      <c r="A777" s="52" t="s">
        <v>531</v>
      </c>
      <c r="B777" s="31" t="s">
        <v>175</v>
      </c>
      <c r="C777" s="31" t="s">
        <v>100</v>
      </c>
      <c r="D777" s="31" t="s">
        <v>101</v>
      </c>
      <c r="E777" s="31" t="s">
        <v>102</v>
      </c>
      <c r="F777" s="32">
        <f t="shared" ref="F777:H780" si="149">F778</f>
        <v>0</v>
      </c>
      <c r="G777" s="32">
        <f t="shared" si="149"/>
        <v>0</v>
      </c>
      <c r="H777" s="32">
        <f t="shared" si="149"/>
        <v>0</v>
      </c>
    </row>
    <row r="778" spans="1:8" ht="18" hidden="1" customHeight="1" x14ac:dyDescent="0.25">
      <c r="A778" s="36" t="s">
        <v>532</v>
      </c>
      <c r="B778" s="33" t="s">
        <v>175</v>
      </c>
      <c r="C778" s="33" t="s">
        <v>99</v>
      </c>
      <c r="D778" s="33" t="s">
        <v>101</v>
      </c>
      <c r="E778" s="33" t="s">
        <v>102</v>
      </c>
      <c r="F778" s="35">
        <f t="shared" si="149"/>
        <v>0</v>
      </c>
      <c r="G778" s="35">
        <f t="shared" si="149"/>
        <v>0</v>
      </c>
      <c r="H778" s="35">
        <f t="shared" si="149"/>
        <v>0</v>
      </c>
    </row>
    <row r="779" spans="1:8" ht="14.25" hidden="1" customHeight="1" x14ac:dyDescent="0.25">
      <c r="A779" s="36" t="s">
        <v>533</v>
      </c>
      <c r="B779" s="33" t="s">
        <v>175</v>
      </c>
      <c r="C779" s="33" t="s">
        <v>99</v>
      </c>
      <c r="D779" s="33" t="s">
        <v>534</v>
      </c>
      <c r="E779" s="33" t="s">
        <v>102</v>
      </c>
      <c r="F779" s="35">
        <f t="shared" si="149"/>
        <v>0</v>
      </c>
      <c r="G779" s="35">
        <f t="shared" si="149"/>
        <v>0</v>
      </c>
      <c r="H779" s="35">
        <f t="shared" si="149"/>
        <v>0</v>
      </c>
    </row>
    <row r="780" spans="1:8" ht="26.25" hidden="1" x14ac:dyDescent="0.25">
      <c r="A780" s="36" t="s">
        <v>535</v>
      </c>
      <c r="B780" s="33" t="s">
        <v>175</v>
      </c>
      <c r="C780" s="33" t="s">
        <v>99</v>
      </c>
      <c r="D780" s="33" t="s">
        <v>536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5" hidden="1" x14ac:dyDescent="0.25">
      <c r="A781" s="36" t="s">
        <v>537</v>
      </c>
      <c r="B781" s="33" t="s">
        <v>175</v>
      </c>
      <c r="C781" s="33" t="s">
        <v>99</v>
      </c>
      <c r="D781" s="33" t="s">
        <v>536</v>
      </c>
      <c r="E781" s="33" t="s">
        <v>538</v>
      </c>
      <c r="F781" s="35"/>
      <c r="G781" s="35"/>
      <c r="H781" s="35"/>
    </row>
    <row r="782" spans="1:8" ht="39" x14ac:dyDescent="0.25">
      <c r="A782" s="36" t="s">
        <v>717</v>
      </c>
      <c r="B782" s="33" t="s">
        <v>303</v>
      </c>
      <c r="C782" s="33" t="s">
        <v>104</v>
      </c>
      <c r="D782" s="33" t="s">
        <v>730</v>
      </c>
      <c r="E782" s="33" t="s">
        <v>102</v>
      </c>
      <c r="F782" s="35">
        <f>F783</f>
        <v>12</v>
      </c>
      <c r="G782" s="35">
        <f t="shared" ref="G782:H783" si="150">G783</f>
        <v>0</v>
      </c>
      <c r="H782" s="35">
        <f t="shared" si="150"/>
        <v>0</v>
      </c>
    </row>
    <row r="783" spans="1:8" ht="39" x14ac:dyDescent="0.25">
      <c r="A783" s="36" t="s">
        <v>395</v>
      </c>
      <c r="B783" s="33" t="s">
        <v>303</v>
      </c>
      <c r="C783" s="33" t="s">
        <v>104</v>
      </c>
      <c r="D783" s="33" t="s">
        <v>730</v>
      </c>
      <c r="E783" s="33" t="s">
        <v>396</v>
      </c>
      <c r="F783" s="35">
        <f>F784</f>
        <v>12</v>
      </c>
      <c r="G783" s="35">
        <f t="shared" si="150"/>
        <v>0</v>
      </c>
      <c r="H783" s="35">
        <f t="shared" si="150"/>
        <v>0</v>
      </c>
    </row>
    <row r="784" spans="1:8" ht="15" x14ac:dyDescent="0.25">
      <c r="A784" s="36" t="s">
        <v>397</v>
      </c>
      <c r="B784" s="33" t="s">
        <v>303</v>
      </c>
      <c r="C784" s="33" t="s">
        <v>104</v>
      </c>
      <c r="D784" s="33" t="s">
        <v>730</v>
      </c>
      <c r="E784" s="33" t="s">
        <v>398</v>
      </c>
      <c r="F784" s="35">
        <f>1.5+10.5</f>
        <v>12</v>
      </c>
      <c r="G784" s="35">
        <v>0</v>
      </c>
      <c r="H784" s="35">
        <v>0</v>
      </c>
    </row>
    <row r="785" spans="1:8" ht="26.25" x14ac:dyDescent="0.25">
      <c r="A785" s="36" t="s">
        <v>715</v>
      </c>
      <c r="B785" s="33" t="s">
        <v>303</v>
      </c>
      <c r="C785" s="33" t="s">
        <v>104</v>
      </c>
      <c r="D785" s="33" t="s">
        <v>731</v>
      </c>
      <c r="E785" s="33" t="s">
        <v>102</v>
      </c>
      <c r="F785" s="35">
        <f>F786</f>
        <v>228.7</v>
      </c>
      <c r="G785" s="35">
        <f t="shared" ref="G785:H786" si="151">G786</f>
        <v>0</v>
      </c>
      <c r="H785" s="35">
        <f t="shared" si="151"/>
        <v>0</v>
      </c>
    </row>
    <row r="786" spans="1:8" ht="39" x14ac:dyDescent="0.25">
      <c r="A786" s="36" t="s">
        <v>395</v>
      </c>
      <c r="B786" s="33" t="s">
        <v>303</v>
      </c>
      <c r="C786" s="33" t="s">
        <v>104</v>
      </c>
      <c r="D786" s="33" t="s">
        <v>731</v>
      </c>
      <c r="E786" s="33" t="s">
        <v>396</v>
      </c>
      <c r="F786" s="35">
        <f>F787</f>
        <v>228.7</v>
      </c>
      <c r="G786" s="35">
        <f t="shared" si="151"/>
        <v>0</v>
      </c>
      <c r="H786" s="35">
        <f t="shared" si="151"/>
        <v>0</v>
      </c>
    </row>
    <row r="787" spans="1:8" ht="15" x14ac:dyDescent="0.25">
      <c r="A787" s="36" t="s">
        <v>397</v>
      </c>
      <c r="B787" s="33" t="s">
        <v>303</v>
      </c>
      <c r="C787" s="33" t="s">
        <v>104</v>
      </c>
      <c r="D787" s="33" t="s">
        <v>731</v>
      </c>
      <c r="E787" s="33" t="s">
        <v>398</v>
      </c>
      <c r="F787" s="35">
        <f>28.7+200</f>
        <v>228.7</v>
      </c>
      <c r="G787" s="35">
        <v>0</v>
      </c>
      <c r="H787" s="35">
        <v>0</v>
      </c>
    </row>
    <row r="788" spans="1:8" ht="45" customHeight="1" x14ac:dyDescent="0.25">
      <c r="A788" s="36" t="s">
        <v>791</v>
      </c>
      <c r="B788" s="33" t="s">
        <v>303</v>
      </c>
      <c r="C788" s="33" t="s">
        <v>104</v>
      </c>
      <c r="D788" s="33" t="s">
        <v>823</v>
      </c>
      <c r="E788" s="33" t="s">
        <v>102</v>
      </c>
      <c r="F788" s="35">
        <f>F789</f>
        <v>23</v>
      </c>
      <c r="G788" s="35">
        <v>0</v>
      </c>
      <c r="H788" s="35">
        <v>0</v>
      </c>
    </row>
    <row r="789" spans="1:8" ht="33" customHeight="1" x14ac:dyDescent="0.25">
      <c r="A789" s="36" t="s">
        <v>395</v>
      </c>
      <c r="B789" s="33" t="s">
        <v>303</v>
      </c>
      <c r="C789" s="33" t="s">
        <v>104</v>
      </c>
      <c r="D789" s="33" t="s">
        <v>823</v>
      </c>
      <c r="E789" s="33" t="s">
        <v>396</v>
      </c>
      <c r="F789" s="35">
        <f>F790</f>
        <v>23</v>
      </c>
      <c r="G789" s="35">
        <v>0</v>
      </c>
      <c r="H789" s="35">
        <v>0</v>
      </c>
    </row>
    <row r="790" spans="1:8" ht="15" x14ac:dyDescent="0.25">
      <c r="A790" s="36" t="s">
        <v>397</v>
      </c>
      <c r="B790" s="33" t="s">
        <v>303</v>
      </c>
      <c r="C790" s="33" t="s">
        <v>104</v>
      </c>
      <c r="D790" s="33" t="s">
        <v>823</v>
      </c>
      <c r="E790" s="33" t="s">
        <v>398</v>
      </c>
      <c r="F790" s="35">
        <v>23</v>
      </c>
      <c r="G790" s="35">
        <v>0</v>
      </c>
      <c r="H790" s="35">
        <v>0</v>
      </c>
    </row>
    <row r="791" spans="1:8" ht="30" customHeight="1" x14ac:dyDescent="0.25">
      <c r="A791" s="36" t="s">
        <v>788</v>
      </c>
      <c r="B791" s="33" t="s">
        <v>303</v>
      </c>
      <c r="C791" s="33" t="s">
        <v>104</v>
      </c>
      <c r="D791" s="33" t="s">
        <v>789</v>
      </c>
      <c r="E791" s="33" t="s">
        <v>102</v>
      </c>
      <c r="F791" s="35">
        <f>F792</f>
        <v>179.5</v>
      </c>
      <c r="G791" s="35">
        <v>0</v>
      </c>
      <c r="H791" s="35">
        <v>0</v>
      </c>
    </row>
    <row r="792" spans="1:8" ht="32.25" customHeight="1" x14ac:dyDescent="0.25">
      <c r="A792" s="36" t="s">
        <v>395</v>
      </c>
      <c r="B792" s="33" t="s">
        <v>303</v>
      </c>
      <c r="C792" s="33" t="s">
        <v>104</v>
      </c>
      <c r="D792" s="33" t="s">
        <v>789</v>
      </c>
      <c r="E792" s="33" t="s">
        <v>396</v>
      </c>
      <c r="F792" s="35">
        <f>F793</f>
        <v>179.5</v>
      </c>
      <c r="G792" s="35">
        <v>0</v>
      </c>
      <c r="H792" s="35">
        <v>0</v>
      </c>
    </row>
    <row r="793" spans="1:8" ht="15" x14ac:dyDescent="0.25">
      <c r="A793" s="36" t="s">
        <v>397</v>
      </c>
      <c r="B793" s="33" t="s">
        <v>303</v>
      </c>
      <c r="C793" s="33" t="s">
        <v>104</v>
      </c>
      <c r="D793" s="33" t="s">
        <v>789</v>
      </c>
      <c r="E793" s="33" t="s">
        <v>398</v>
      </c>
      <c r="F793" s="35">
        <v>179.5</v>
      </c>
      <c r="G793" s="35">
        <v>0</v>
      </c>
      <c r="H793" s="35">
        <v>0</v>
      </c>
    </row>
    <row r="794" spans="1:8" s="44" customFormat="1" ht="15.75" x14ac:dyDescent="0.25">
      <c r="A794" s="52" t="s">
        <v>539</v>
      </c>
      <c r="B794" s="43"/>
      <c r="C794" s="43"/>
      <c r="D794" s="43"/>
      <c r="E794" s="43"/>
      <c r="F794" s="32">
        <f>F13+F211+F218+F273+F353+F506+F641+F691+F718+F752</f>
        <v>119161.00000000001</v>
      </c>
      <c r="G794" s="32">
        <f>G13+G211+G218+G273+G353+G506+G641+G691+G718+G752</f>
        <v>88887.499999999985</v>
      </c>
      <c r="H794" s="32">
        <f>H13+H211+H218+H273+H353+H506+H641+H691+H718+H752</f>
        <v>91397.39999999998</v>
      </c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8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9" t="s">
        <v>660</v>
      </c>
      <c r="B1" s="189"/>
      <c r="C1" s="189"/>
      <c r="D1" s="189"/>
      <c r="E1" s="189"/>
      <c r="F1" s="189"/>
      <c r="G1" s="189"/>
      <c r="H1" s="189"/>
      <c r="I1" s="189"/>
    </row>
    <row r="2" spans="1:12" ht="15.75" hidden="1" x14ac:dyDescent="0.2">
      <c r="A2" s="190" t="s">
        <v>87</v>
      </c>
      <c r="B2" s="190"/>
      <c r="C2" s="190"/>
      <c r="D2" s="190"/>
      <c r="E2" s="190"/>
      <c r="F2" s="190"/>
      <c r="G2" s="190"/>
      <c r="H2" s="190"/>
      <c r="I2" s="190"/>
    </row>
    <row r="3" spans="1:12" ht="15.75" hidden="1" x14ac:dyDescent="0.2">
      <c r="A3" s="188" t="s">
        <v>826</v>
      </c>
      <c r="B3" s="188"/>
      <c r="C3" s="188"/>
      <c r="D3" s="188"/>
      <c r="E3" s="188"/>
      <c r="F3" s="188"/>
      <c r="G3" s="188"/>
      <c r="H3" s="188"/>
      <c r="I3" s="188"/>
    </row>
    <row r="4" spans="1:12" ht="15.75" x14ac:dyDescent="0.2">
      <c r="I4" s="173" t="s">
        <v>570</v>
      </c>
    </row>
    <row r="5" spans="1:12" ht="12.75" customHeight="1" x14ac:dyDescent="0.2">
      <c r="A5" s="188" t="s">
        <v>87</v>
      </c>
      <c r="B5" s="188"/>
      <c r="C5" s="188"/>
      <c r="D5" s="188"/>
      <c r="E5" s="188"/>
      <c r="F5" s="188"/>
      <c r="G5" s="188"/>
      <c r="H5" s="188"/>
      <c r="I5" s="188"/>
    </row>
    <row r="6" spans="1:12" ht="12.75" customHeight="1" x14ac:dyDescent="0.2">
      <c r="A6" s="188" t="s">
        <v>710</v>
      </c>
      <c r="B6" s="188"/>
      <c r="C6" s="188"/>
      <c r="D6" s="188"/>
      <c r="E6" s="188"/>
      <c r="F6" s="188"/>
      <c r="G6" s="188"/>
      <c r="H6" s="188"/>
      <c r="I6" s="188"/>
    </row>
    <row r="7" spans="1:12" ht="34.5" customHeight="1" x14ac:dyDescent="0.25">
      <c r="A7" s="51"/>
      <c r="B7" s="51"/>
      <c r="C7" s="182"/>
      <c r="D7" s="182"/>
      <c r="E7" s="182"/>
      <c r="F7" s="182"/>
      <c r="G7" s="182"/>
      <c r="H7" s="182"/>
      <c r="I7" s="182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G58+G231+G238+G295+G370+G489+G562+G602+G588</f>
        <v>106029.7</v>
      </c>
      <c r="H57" s="32">
        <f>H58+H231+H238+H295+H370+H489+H562+H602</f>
        <v>77512.099999999991</v>
      </c>
      <c r="I57" s="32">
        <f>I58+I231+I238+I295+I370+I489+I562+I602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26434.100000000002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15184.300000000001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1125.5999999999999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32.799999999999997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32.799999999999997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32.799999999999997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</f>
        <v>32.799999999999997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1019.5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1019.5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1019.5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</f>
        <v>1019.5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1956.2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1956.2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2100.2999999999997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38.699999999999989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38.699999999999989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38.699999999999989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</f>
        <v>38.699999999999989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2061.6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2061.6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2061.6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68+60+25+100+177+90-2+2143.9-1.9-127.4-396.4-74.6</f>
        <v>2061.6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9645.9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378.6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378.6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</f>
        <v>378.6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7452.6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2867.6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</f>
        <v>2867.6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1510.3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1510.3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</f>
        <v>1510.3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79.5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79.5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</f>
        <v>79.5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4585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</f>
        <v>4585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5288.7999999999993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5288.7999999999993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5288.7999999999993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4176.2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4127.2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2730.1999999999994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2386.0999999999995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</f>
        <v>2386.0999999999995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1323.4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1323.4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</f>
        <v>1323.4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69.599999999999994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69.599999999999994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</f>
        <v>69.599999999999994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344.1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128.9+580.2-375+10</f>
        <v>344.1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G296+G305+G346</f>
        <v>11588.7</v>
      </c>
      <c r="H295" s="35">
        <f>H296+H305+H346</f>
        <v>2227.3000000000002</v>
      </c>
      <c r="I295" s="35">
        <f>I296+I305+I346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G309+G318+G341+G336</f>
        <v>11344.1</v>
      </c>
      <c r="H305" s="35">
        <f>H309+H318+H341+H336</f>
        <v>1982.7</v>
      </c>
      <c r="I305" s="35">
        <f>I309+I318+I341+I336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G325+G332+G319+G322</f>
        <v>11294.1</v>
      </c>
      <c r="H318" s="35">
        <f>H325+H332</f>
        <v>1762.8</v>
      </c>
      <c r="I318" s="35">
        <f>I325+I332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</f>
        <v>227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227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v>227</v>
      </c>
      <c r="H324" s="35">
        <v>0</v>
      </c>
      <c r="I324" s="35">
        <v>0</v>
      </c>
    </row>
    <row r="325" spans="1:9" s="38" customFormat="1" ht="65.25" customHeight="1" x14ac:dyDescent="0.25">
      <c r="A325" s="36" t="s">
        <v>293</v>
      </c>
      <c r="B325" s="33" t="s">
        <v>550</v>
      </c>
      <c r="C325" s="33" t="s">
        <v>116</v>
      </c>
      <c r="D325" s="33" t="s">
        <v>249</v>
      </c>
      <c r="E325" s="33" t="s">
        <v>294</v>
      </c>
      <c r="F325" s="33" t="s">
        <v>102</v>
      </c>
      <c r="G325" s="35">
        <f>G329+G326</f>
        <v>9352.2000000000007</v>
      </c>
      <c r="H325" s="35">
        <f>H329</f>
        <v>1597.6</v>
      </c>
      <c r="I325" s="35">
        <f>I329</f>
        <v>1635.8</v>
      </c>
    </row>
    <row r="326" spans="1:9" s="38" customFormat="1" ht="43.5" customHeight="1" x14ac:dyDescent="0.25">
      <c r="A326" s="36" t="s">
        <v>791</v>
      </c>
      <c r="B326" s="33" t="s">
        <v>550</v>
      </c>
      <c r="C326" s="33" t="s">
        <v>116</v>
      </c>
      <c r="D326" s="33" t="s">
        <v>249</v>
      </c>
      <c r="E326" s="33" t="s">
        <v>808</v>
      </c>
      <c r="F326" s="33" t="s">
        <v>102</v>
      </c>
      <c r="G326" s="35">
        <f>G327</f>
        <v>3579.2</v>
      </c>
      <c r="H326" s="35">
        <v>0</v>
      </c>
      <c r="I326" s="35">
        <v>0</v>
      </c>
    </row>
    <row r="327" spans="1:9" s="38" customFormat="1" ht="30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808</v>
      </c>
      <c r="F327" s="33" t="s">
        <v>122</v>
      </c>
      <c r="G327" s="35">
        <f>G328</f>
        <v>3579.2</v>
      </c>
      <c r="H327" s="35">
        <v>0</v>
      </c>
      <c r="I327" s="35">
        <v>0</v>
      </c>
    </row>
    <row r="328" spans="1:9" s="38" customFormat="1" ht="31.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124</v>
      </c>
      <c r="G328" s="35">
        <v>3579.2</v>
      </c>
      <c r="H328" s="35">
        <v>0</v>
      </c>
      <c r="I328" s="35">
        <v>0</v>
      </c>
    </row>
    <row r="329" spans="1:9" s="38" customFormat="1" ht="20.25" customHeight="1" x14ac:dyDescent="0.25">
      <c r="A329" s="36" t="s">
        <v>180</v>
      </c>
      <c r="B329" s="33" t="s">
        <v>550</v>
      </c>
      <c r="C329" s="33" t="s">
        <v>116</v>
      </c>
      <c r="D329" s="33" t="s">
        <v>249</v>
      </c>
      <c r="E329" s="33" t="s">
        <v>295</v>
      </c>
      <c r="F329" s="33" t="s">
        <v>102</v>
      </c>
      <c r="G329" s="35">
        <f>G330</f>
        <v>5773</v>
      </c>
      <c r="H329" s="35">
        <f t="shared" ref="H329:I330" si="41">H330</f>
        <v>1597.6</v>
      </c>
      <c r="I329" s="35">
        <f t="shared" si="41"/>
        <v>1635.8</v>
      </c>
    </row>
    <row r="330" spans="1:9" s="38" customFormat="1" ht="30.75" customHeight="1" x14ac:dyDescent="0.25">
      <c r="A330" s="36" t="s">
        <v>121</v>
      </c>
      <c r="B330" s="33" t="s">
        <v>550</v>
      </c>
      <c r="C330" s="33" t="s">
        <v>116</v>
      </c>
      <c r="D330" s="33" t="s">
        <v>249</v>
      </c>
      <c r="E330" s="33" t="s">
        <v>295</v>
      </c>
      <c r="F330" s="33" t="s">
        <v>122</v>
      </c>
      <c r="G330" s="35">
        <f>G331</f>
        <v>5773</v>
      </c>
      <c r="H330" s="35">
        <f t="shared" si="41"/>
        <v>1597.6</v>
      </c>
      <c r="I330" s="35">
        <f t="shared" si="41"/>
        <v>1635.8</v>
      </c>
    </row>
    <row r="331" spans="1:9" s="38" customFormat="1" ht="30" customHeight="1" x14ac:dyDescent="0.25">
      <c r="A331" s="36" t="s">
        <v>123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124</v>
      </c>
      <c r="G331" s="35">
        <f>1278.1+17.4+77+777.7+2097.3-3.2-46.4+1405.2+119.9+50</f>
        <v>5773</v>
      </c>
      <c r="H331" s="35">
        <f>1278.1+17.4+114.3+187.8</f>
        <v>1597.6</v>
      </c>
      <c r="I331" s="35">
        <f>1278.1+17.4+114.3+226</f>
        <v>1635.8</v>
      </c>
    </row>
    <row r="332" spans="1:9" s="38" customFormat="1" ht="83.25" customHeight="1" x14ac:dyDescent="0.25">
      <c r="A332" s="36" t="s">
        <v>296</v>
      </c>
      <c r="B332" s="33" t="s">
        <v>550</v>
      </c>
      <c r="C332" s="33" t="s">
        <v>116</v>
      </c>
      <c r="D332" s="33" t="s">
        <v>249</v>
      </c>
      <c r="E332" s="33" t="s">
        <v>297</v>
      </c>
      <c r="F332" s="33" t="s">
        <v>102</v>
      </c>
      <c r="G332" s="35">
        <f>G333</f>
        <v>214.89999999999998</v>
      </c>
      <c r="H332" s="35">
        <f t="shared" ref="H332:I334" si="42">H333</f>
        <v>165.2</v>
      </c>
      <c r="I332" s="35">
        <f t="shared" si="42"/>
        <v>165.2</v>
      </c>
    </row>
    <row r="333" spans="1:9" s="38" customFormat="1" ht="15" x14ac:dyDescent="0.25">
      <c r="A333" s="36" t="s">
        <v>180</v>
      </c>
      <c r="B333" s="33" t="s">
        <v>550</v>
      </c>
      <c r="C333" s="33" t="s">
        <v>116</v>
      </c>
      <c r="D333" s="33" t="s">
        <v>249</v>
      </c>
      <c r="E333" s="33" t="s">
        <v>298</v>
      </c>
      <c r="F333" s="33" t="s">
        <v>102</v>
      </c>
      <c r="G333" s="35">
        <f>G334</f>
        <v>214.89999999999998</v>
      </c>
      <c r="H333" s="35">
        <f t="shared" si="42"/>
        <v>165.2</v>
      </c>
      <c r="I333" s="35">
        <f t="shared" si="42"/>
        <v>165.2</v>
      </c>
    </row>
    <row r="334" spans="1:9" s="38" customFormat="1" ht="26.25" x14ac:dyDescent="0.25">
      <c r="A334" s="36" t="s">
        <v>121</v>
      </c>
      <c r="B334" s="33" t="s">
        <v>550</v>
      </c>
      <c r="C334" s="33" t="s">
        <v>116</v>
      </c>
      <c r="D334" s="33" t="s">
        <v>249</v>
      </c>
      <c r="E334" s="33" t="s">
        <v>298</v>
      </c>
      <c r="F334" s="33" t="s">
        <v>122</v>
      </c>
      <c r="G334" s="35">
        <f>G335</f>
        <v>214.89999999999998</v>
      </c>
      <c r="H334" s="35">
        <f t="shared" si="42"/>
        <v>165.2</v>
      </c>
      <c r="I334" s="35">
        <f t="shared" si="42"/>
        <v>165.2</v>
      </c>
    </row>
    <row r="335" spans="1:9" s="38" customFormat="1" ht="28.5" customHeight="1" x14ac:dyDescent="0.25">
      <c r="A335" s="36" t="s">
        <v>123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124</v>
      </c>
      <c r="G335" s="35">
        <f>150+15.2+3.2+46.4+0.1</f>
        <v>214.89999999999998</v>
      </c>
      <c r="H335" s="35">
        <f>150+15.2</f>
        <v>165.2</v>
      </c>
      <c r="I335" s="35">
        <f>150+15.2</f>
        <v>165.2</v>
      </c>
    </row>
    <row r="336" spans="1:9" s="38" customFormat="1" ht="64.5" hidden="1" x14ac:dyDescent="0.25">
      <c r="A336" s="36" t="s">
        <v>199</v>
      </c>
      <c r="B336" s="33" t="s">
        <v>550</v>
      </c>
      <c r="C336" s="33" t="s">
        <v>116</v>
      </c>
      <c r="D336" s="33" t="s">
        <v>249</v>
      </c>
      <c r="E336" s="33" t="s">
        <v>200</v>
      </c>
      <c r="F336" s="33" t="s">
        <v>102</v>
      </c>
      <c r="G336" s="35">
        <f>G337</f>
        <v>0</v>
      </c>
    </row>
    <row r="337" spans="1:9" s="38" customFormat="1" ht="39" hidden="1" x14ac:dyDescent="0.25">
      <c r="A337" s="36" t="s">
        <v>299</v>
      </c>
      <c r="B337" s="33" t="s">
        <v>550</v>
      </c>
      <c r="C337" s="33" t="s">
        <v>116</v>
      </c>
      <c r="D337" s="33" t="s">
        <v>249</v>
      </c>
      <c r="E337" s="33" t="s">
        <v>300</v>
      </c>
      <c r="F337" s="33" t="s">
        <v>102</v>
      </c>
      <c r="G337" s="35">
        <f>G338</f>
        <v>0</v>
      </c>
    </row>
    <row r="338" spans="1:9" s="38" customFormat="1" ht="15" hidden="1" x14ac:dyDescent="0.25">
      <c r="A338" s="36" t="s">
        <v>180</v>
      </c>
      <c r="B338" s="33" t="s">
        <v>550</v>
      </c>
      <c r="C338" s="33" t="s">
        <v>116</v>
      </c>
      <c r="D338" s="33" t="s">
        <v>249</v>
      </c>
      <c r="E338" s="33" t="s">
        <v>301</v>
      </c>
      <c r="F338" s="33" t="s">
        <v>102</v>
      </c>
      <c r="G338" s="35">
        <f>G339</f>
        <v>0</v>
      </c>
    </row>
    <row r="339" spans="1:9" s="38" customFormat="1" ht="26.25" hidden="1" x14ac:dyDescent="0.25">
      <c r="A339" s="36" t="s">
        <v>121</v>
      </c>
      <c r="B339" s="33" t="s">
        <v>550</v>
      </c>
      <c r="C339" s="33" t="s">
        <v>116</v>
      </c>
      <c r="D339" s="33" t="s">
        <v>249</v>
      </c>
      <c r="E339" s="33" t="s">
        <v>301</v>
      </c>
      <c r="F339" s="33" t="s">
        <v>122</v>
      </c>
      <c r="G339" s="35">
        <f>G340</f>
        <v>0</v>
      </c>
    </row>
    <row r="340" spans="1:9" s="38" customFormat="1" ht="26.25" hidden="1" x14ac:dyDescent="0.25">
      <c r="A340" s="36" t="s">
        <v>123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124</v>
      </c>
      <c r="G340" s="35"/>
    </row>
    <row r="341" spans="1:9" s="38" customFormat="1" ht="30" customHeight="1" x14ac:dyDescent="0.25">
      <c r="A341" s="36" t="s">
        <v>211</v>
      </c>
      <c r="B341" s="33" t="s">
        <v>550</v>
      </c>
      <c r="C341" s="33" t="s">
        <v>116</v>
      </c>
      <c r="D341" s="33" t="s">
        <v>249</v>
      </c>
      <c r="E341" s="33" t="s">
        <v>212</v>
      </c>
      <c r="F341" s="33" t="s">
        <v>102</v>
      </c>
      <c r="G341" s="35">
        <f>G342</f>
        <v>0</v>
      </c>
      <c r="H341" s="35">
        <f t="shared" ref="H341:I344" si="43">H342</f>
        <v>119.9</v>
      </c>
      <c r="I341" s="35">
        <f t="shared" si="43"/>
        <v>119.9</v>
      </c>
    </row>
    <row r="342" spans="1:9" s="38" customFormat="1" ht="18" customHeight="1" x14ac:dyDescent="0.25">
      <c r="A342" s="36" t="s">
        <v>221</v>
      </c>
      <c r="B342" s="33" t="s">
        <v>550</v>
      </c>
      <c r="C342" s="33" t="s">
        <v>116</v>
      </c>
      <c r="D342" s="33" t="s">
        <v>249</v>
      </c>
      <c r="E342" s="33" t="s">
        <v>222</v>
      </c>
      <c r="F342" s="33" t="s">
        <v>102</v>
      </c>
      <c r="G342" s="35">
        <f>G343</f>
        <v>0</v>
      </c>
      <c r="H342" s="35">
        <f t="shared" si="43"/>
        <v>119.9</v>
      </c>
      <c r="I342" s="35">
        <f t="shared" si="43"/>
        <v>119.9</v>
      </c>
    </row>
    <row r="343" spans="1:9" s="38" customFormat="1" ht="20.25" customHeight="1" x14ac:dyDescent="0.25">
      <c r="A343" s="36" t="s">
        <v>180</v>
      </c>
      <c r="B343" s="33" t="s">
        <v>550</v>
      </c>
      <c r="C343" s="33" t="s">
        <v>116</v>
      </c>
      <c r="D343" s="33" t="s">
        <v>249</v>
      </c>
      <c r="E343" s="33" t="s">
        <v>223</v>
      </c>
      <c r="F343" s="33" t="s">
        <v>102</v>
      </c>
      <c r="G343" s="35">
        <f>G344</f>
        <v>0</v>
      </c>
      <c r="H343" s="35">
        <f t="shared" si="43"/>
        <v>119.9</v>
      </c>
      <c r="I343" s="35">
        <f t="shared" si="43"/>
        <v>119.9</v>
      </c>
    </row>
    <row r="344" spans="1:9" s="38" customFormat="1" ht="30.75" customHeight="1" x14ac:dyDescent="0.25">
      <c r="A344" s="36" t="s">
        <v>121</v>
      </c>
      <c r="B344" s="33" t="s">
        <v>550</v>
      </c>
      <c r="C344" s="33" t="s">
        <v>116</v>
      </c>
      <c r="D344" s="33" t="s">
        <v>249</v>
      </c>
      <c r="E344" s="33" t="s">
        <v>223</v>
      </c>
      <c r="F344" s="33" t="s">
        <v>122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7.75" customHeight="1" x14ac:dyDescent="0.25">
      <c r="A345" s="36" t="s">
        <v>123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124</v>
      </c>
      <c r="G345" s="35">
        <f>119.9-119.9</f>
        <v>0</v>
      </c>
      <c r="H345" s="35">
        <v>119.9</v>
      </c>
      <c r="I345" s="35">
        <v>119.9</v>
      </c>
    </row>
    <row r="346" spans="1:9" s="38" customFormat="1" ht="15" x14ac:dyDescent="0.25">
      <c r="A346" s="36" t="s">
        <v>302</v>
      </c>
      <c r="B346" s="33" t="s">
        <v>550</v>
      </c>
      <c r="C346" s="33" t="s">
        <v>116</v>
      </c>
      <c r="D346" s="33" t="s">
        <v>303</v>
      </c>
      <c r="E346" s="33" t="s">
        <v>101</v>
      </c>
      <c r="F346" s="33" t="s">
        <v>102</v>
      </c>
      <c r="G346" s="35">
        <f>G352+G365+G347</f>
        <v>200</v>
      </c>
      <c r="H346" s="35">
        <f>H352+H365+H347</f>
        <v>200</v>
      </c>
      <c r="I346" s="35">
        <f>I352+I365+I347</f>
        <v>200</v>
      </c>
    </row>
    <row r="347" spans="1:9" s="38" customFormat="1" ht="39" hidden="1" x14ac:dyDescent="0.25">
      <c r="A347" s="36" t="s">
        <v>283</v>
      </c>
      <c r="B347" s="33" t="s">
        <v>550</v>
      </c>
      <c r="C347" s="33" t="s">
        <v>116</v>
      </c>
      <c r="D347" s="33" t="s">
        <v>303</v>
      </c>
      <c r="E347" s="33" t="s">
        <v>284</v>
      </c>
      <c r="F347" s="33" t="s">
        <v>102</v>
      </c>
      <c r="G347" s="35">
        <f>G348</f>
        <v>0</v>
      </c>
      <c r="H347" s="35">
        <f t="shared" ref="H347:I350" si="44">H348</f>
        <v>0</v>
      </c>
      <c r="I347" s="35">
        <f t="shared" si="44"/>
        <v>0</v>
      </c>
    </row>
    <row r="348" spans="1:9" s="38" customFormat="1" ht="51.75" hidden="1" x14ac:dyDescent="0.25">
      <c r="A348" s="36" t="s">
        <v>288</v>
      </c>
      <c r="B348" s="33" t="s">
        <v>550</v>
      </c>
      <c r="C348" s="33" t="s">
        <v>116</v>
      </c>
      <c r="D348" s="33" t="s">
        <v>303</v>
      </c>
      <c r="E348" s="33" t="s">
        <v>289</v>
      </c>
      <c r="F348" s="33" t="s">
        <v>102</v>
      </c>
      <c r="G348" s="35">
        <f>G349</f>
        <v>0</v>
      </c>
      <c r="H348" s="35">
        <f t="shared" si="44"/>
        <v>0</v>
      </c>
      <c r="I348" s="35">
        <f t="shared" si="44"/>
        <v>0</v>
      </c>
    </row>
    <row r="349" spans="1:9" s="38" customFormat="1" ht="15" hidden="1" x14ac:dyDescent="0.25">
      <c r="A349" s="36" t="s">
        <v>180</v>
      </c>
      <c r="B349" s="33" t="s">
        <v>550</v>
      </c>
      <c r="C349" s="33" t="s">
        <v>116</v>
      </c>
      <c r="D349" s="33" t="s">
        <v>303</v>
      </c>
      <c r="E349" s="33" t="s">
        <v>290</v>
      </c>
      <c r="F349" s="33" t="s">
        <v>102</v>
      </c>
      <c r="G349" s="35">
        <f>G350</f>
        <v>0</v>
      </c>
      <c r="H349" s="35">
        <f t="shared" si="44"/>
        <v>0</v>
      </c>
      <c r="I349" s="35">
        <f t="shared" si="44"/>
        <v>0</v>
      </c>
    </row>
    <row r="350" spans="1:9" s="38" customFormat="1" ht="26.25" hidden="1" x14ac:dyDescent="0.25">
      <c r="A350" s="36" t="s">
        <v>121</v>
      </c>
      <c r="B350" s="33" t="s">
        <v>550</v>
      </c>
      <c r="C350" s="33" t="s">
        <v>116</v>
      </c>
      <c r="D350" s="33" t="s">
        <v>303</v>
      </c>
      <c r="E350" s="33" t="s">
        <v>290</v>
      </c>
      <c r="F350" s="33" t="s">
        <v>122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26.25" hidden="1" x14ac:dyDescent="0.25">
      <c r="A351" s="36" t="s">
        <v>123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124</v>
      </c>
      <c r="G351" s="35">
        <v>0</v>
      </c>
      <c r="H351" s="35">
        <v>0</v>
      </c>
      <c r="I351" s="35">
        <v>0</v>
      </c>
    </row>
    <row r="352" spans="1:9" s="38" customFormat="1" ht="51.75" customHeight="1" x14ac:dyDescent="0.25">
      <c r="A352" s="36" t="s">
        <v>199</v>
      </c>
      <c r="B352" s="33" t="s">
        <v>550</v>
      </c>
      <c r="C352" s="33" t="s">
        <v>116</v>
      </c>
      <c r="D352" s="33" t="s">
        <v>303</v>
      </c>
      <c r="E352" s="33" t="s">
        <v>200</v>
      </c>
      <c r="F352" s="33" t="s">
        <v>102</v>
      </c>
      <c r="G352" s="35">
        <f>G353+G357+G361</f>
        <v>200</v>
      </c>
      <c r="H352" s="35">
        <f>H353+H357+H361</f>
        <v>200</v>
      </c>
      <c r="I352" s="35">
        <f>I353+I357+I361</f>
        <v>200</v>
      </c>
    </row>
    <row r="353" spans="1:9" s="38" customFormat="1" ht="30.75" hidden="1" customHeight="1" x14ac:dyDescent="0.25">
      <c r="A353" s="36" t="s">
        <v>304</v>
      </c>
      <c r="B353" s="33" t="s">
        <v>550</v>
      </c>
      <c r="C353" s="33" t="s">
        <v>116</v>
      </c>
      <c r="D353" s="33" t="s">
        <v>303</v>
      </c>
      <c r="E353" s="33" t="s">
        <v>305</v>
      </c>
      <c r="F353" s="33" t="s">
        <v>102</v>
      </c>
      <c r="G353" s="35">
        <f>G354</f>
        <v>0</v>
      </c>
      <c r="H353" s="35">
        <f t="shared" ref="H353:I355" si="45">H354</f>
        <v>0</v>
      </c>
      <c r="I353" s="35">
        <f t="shared" si="45"/>
        <v>0</v>
      </c>
    </row>
    <row r="354" spans="1:9" s="38" customFormat="1" ht="15" hidden="1" x14ac:dyDescent="0.25">
      <c r="A354" s="36" t="s">
        <v>180</v>
      </c>
      <c r="B354" s="33" t="s">
        <v>550</v>
      </c>
      <c r="C354" s="33" t="s">
        <v>116</v>
      </c>
      <c r="D354" s="33" t="s">
        <v>303</v>
      </c>
      <c r="E354" s="33" t="s">
        <v>306</v>
      </c>
      <c r="F354" s="33" t="s">
        <v>102</v>
      </c>
      <c r="G354" s="35">
        <f>G355</f>
        <v>0</v>
      </c>
      <c r="H354" s="35">
        <f t="shared" si="45"/>
        <v>0</v>
      </c>
      <c r="I354" s="35">
        <f t="shared" si="45"/>
        <v>0</v>
      </c>
    </row>
    <row r="355" spans="1:9" s="38" customFormat="1" ht="26.25" hidden="1" x14ac:dyDescent="0.25">
      <c r="A355" s="36" t="s">
        <v>121</v>
      </c>
      <c r="B355" s="33" t="s">
        <v>550</v>
      </c>
      <c r="C355" s="33" t="s">
        <v>116</v>
      </c>
      <c r="D355" s="33" t="s">
        <v>303</v>
      </c>
      <c r="E355" s="33" t="s">
        <v>306</v>
      </c>
      <c r="F355" s="33" t="s">
        <v>122</v>
      </c>
      <c r="G355" s="35">
        <f>G356</f>
        <v>0</v>
      </c>
      <c r="H355" s="35">
        <f t="shared" si="45"/>
        <v>0</v>
      </c>
      <c r="I355" s="35">
        <f t="shared" si="45"/>
        <v>0</v>
      </c>
    </row>
    <row r="356" spans="1:9" s="38" customFormat="1" ht="24.75" hidden="1" customHeight="1" x14ac:dyDescent="0.25">
      <c r="A356" s="36" t="s">
        <v>123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124</v>
      </c>
      <c r="G356" s="35">
        <f>200-177.9-22.1</f>
        <v>0</v>
      </c>
      <c r="H356" s="35">
        <f>200-177.9-22.1</f>
        <v>0</v>
      </c>
      <c r="I356" s="35">
        <f>200-177.9-22.1</f>
        <v>0</v>
      </c>
    </row>
    <row r="357" spans="1:9" s="38" customFormat="1" ht="44.25" hidden="1" customHeight="1" x14ac:dyDescent="0.25">
      <c r="A357" s="36" t="s">
        <v>299</v>
      </c>
      <c r="B357" s="33" t="s">
        <v>550</v>
      </c>
      <c r="C357" s="33" t="s">
        <v>116</v>
      </c>
      <c r="D357" s="33" t="s">
        <v>303</v>
      </c>
      <c r="E357" s="33" t="s">
        <v>300</v>
      </c>
      <c r="F357" s="33" t="s">
        <v>102</v>
      </c>
      <c r="G357" s="35">
        <f>G358</f>
        <v>0</v>
      </c>
      <c r="H357" s="35">
        <f t="shared" ref="H357:I359" si="46">H358</f>
        <v>0</v>
      </c>
      <c r="I357" s="35">
        <f t="shared" si="46"/>
        <v>0</v>
      </c>
    </row>
    <row r="358" spans="1:9" s="38" customFormat="1" ht="16.5" hidden="1" customHeight="1" x14ac:dyDescent="0.25">
      <c r="A358" s="36" t="s">
        <v>180</v>
      </c>
      <c r="B358" s="33" t="s">
        <v>550</v>
      </c>
      <c r="C358" s="33" t="s">
        <v>116</v>
      </c>
      <c r="D358" s="33" t="s">
        <v>303</v>
      </c>
      <c r="E358" s="33" t="s">
        <v>301</v>
      </c>
      <c r="F358" s="33" t="s">
        <v>102</v>
      </c>
      <c r="G358" s="35">
        <f>G359</f>
        <v>0</v>
      </c>
      <c r="H358" s="35">
        <f t="shared" si="46"/>
        <v>0</v>
      </c>
      <c r="I358" s="35">
        <f t="shared" si="46"/>
        <v>0</v>
      </c>
    </row>
    <row r="359" spans="1:9" s="38" customFormat="1" ht="24.75" hidden="1" customHeight="1" x14ac:dyDescent="0.25">
      <c r="A359" s="36" t="s">
        <v>121</v>
      </c>
      <c r="B359" s="33" t="s">
        <v>550</v>
      </c>
      <c r="C359" s="33" t="s">
        <v>116</v>
      </c>
      <c r="D359" s="33" t="s">
        <v>303</v>
      </c>
      <c r="E359" s="33" t="s">
        <v>301</v>
      </c>
      <c r="F359" s="33" t="s">
        <v>122</v>
      </c>
      <c r="G359" s="35">
        <f>G360</f>
        <v>0</v>
      </c>
      <c r="H359" s="35">
        <f t="shared" si="46"/>
        <v>0</v>
      </c>
      <c r="I359" s="35">
        <f t="shared" si="46"/>
        <v>0</v>
      </c>
    </row>
    <row r="360" spans="1:9" s="38" customFormat="1" ht="24.75" hidden="1" customHeight="1" x14ac:dyDescent="0.25">
      <c r="A360" s="36" t="s">
        <v>123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124</v>
      </c>
      <c r="G360" s="35">
        <v>0</v>
      </c>
      <c r="H360" s="35">
        <v>0</v>
      </c>
      <c r="I360" s="35">
        <v>0</v>
      </c>
    </row>
    <row r="361" spans="1:9" s="38" customFormat="1" ht="54" customHeight="1" x14ac:dyDescent="0.25">
      <c r="A361" s="36" t="s">
        <v>310</v>
      </c>
      <c r="B361" s="33" t="s">
        <v>550</v>
      </c>
      <c r="C361" s="33" t="s">
        <v>116</v>
      </c>
      <c r="D361" s="33" t="s">
        <v>303</v>
      </c>
      <c r="E361" s="33" t="s">
        <v>311</v>
      </c>
      <c r="F361" s="33" t="s">
        <v>102</v>
      </c>
      <c r="G361" s="35">
        <f>G362</f>
        <v>200</v>
      </c>
      <c r="H361" s="35">
        <f t="shared" ref="H361:I363" si="47">H362</f>
        <v>200</v>
      </c>
      <c r="I361" s="35">
        <f t="shared" si="47"/>
        <v>200</v>
      </c>
    </row>
    <row r="362" spans="1:9" s="38" customFormat="1" ht="18" customHeight="1" x14ac:dyDescent="0.25">
      <c r="A362" s="36" t="s">
        <v>180</v>
      </c>
      <c r="B362" s="33" t="s">
        <v>550</v>
      </c>
      <c r="C362" s="33" t="s">
        <v>116</v>
      </c>
      <c r="D362" s="33" t="s">
        <v>303</v>
      </c>
      <c r="E362" s="33" t="s">
        <v>312</v>
      </c>
      <c r="F362" s="33" t="s">
        <v>102</v>
      </c>
      <c r="G362" s="35">
        <f>G363</f>
        <v>200</v>
      </c>
      <c r="H362" s="35">
        <f t="shared" si="47"/>
        <v>200</v>
      </c>
      <c r="I362" s="35">
        <f t="shared" si="47"/>
        <v>200</v>
      </c>
    </row>
    <row r="363" spans="1:9" s="38" customFormat="1" ht="30.75" customHeight="1" x14ac:dyDescent="0.25">
      <c r="A363" s="36" t="s">
        <v>121</v>
      </c>
      <c r="B363" s="33" t="s">
        <v>550</v>
      </c>
      <c r="C363" s="33" t="s">
        <v>116</v>
      </c>
      <c r="D363" s="33" t="s">
        <v>303</v>
      </c>
      <c r="E363" s="33" t="s">
        <v>312</v>
      </c>
      <c r="F363" s="33" t="s">
        <v>122</v>
      </c>
      <c r="G363" s="35">
        <f>G364</f>
        <v>200</v>
      </c>
      <c r="H363" s="35">
        <f t="shared" si="47"/>
        <v>200</v>
      </c>
      <c r="I363" s="35">
        <f t="shared" si="47"/>
        <v>200</v>
      </c>
    </row>
    <row r="364" spans="1:9" s="38" customFormat="1" ht="32.25" customHeight="1" x14ac:dyDescent="0.25">
      <c r="A364" s="36" t="s">
        <v>123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124</v>
      </c>
      <c r="G364" s="35">
        <v>200</v>
      </c>
      <c r="H364" s="35">
        <v>200</v>
      </c>
      <c r="I364" s="35">
        <v>200</v>
      </c>
    </row>
    <row r="365" spans="1:9" s="38" customFormat="1" ht="24.75" hidden="1" customHeight="1" x14ac:dyDescent="0.25">
      <c r="A365" s="36" t="s">
        <v>313</v>
      </c>
      <c r="B365" s="33" t="s">
        <v>550</v>
      </c>
      <c r="C365" s="33" t="s">
        <v>116</v>
      </c>
      <c r="D365" s="33" t="s">
        <v>303</v>
      </c>
      <c r="E365" s="33" t="s">
        <v>314</v>
      </c>
      <c r="F365" s="33" t="s">
        <v>102</v>
      </c>
      <c r="G365" s="35">
        <f>G366</f>
        <v>0</v>
      </c>
      <c r="H365" s="35">
        <f t="shared" ref="H365:I368" si="48">H366</f>
        <v>0</v>
      </c>
      <c r="I365" s="35">
        <f t="shared" si="48"/>
        <v>0</v>
      </c>
    </row>
    <row r="366" spans="1:9" s="38" customFormat="1" ht="24.75" hidden="1" customHeight="1" x14ac:dyDescent="0.25">
      <c r="A366" s="36" t="s">
        <v>315</v>
      </c>
      <c r="B366" s="33" t="s">
        <v>550</v>
      </c>
      <c r="C366" s="33" t="s">
        <v>116</v>
      </c>
      <c r="D366" s="33" t="s">
        <v>303</v>
      </c>
      <c r="E366" s="33" t="s">
        <v>316</v>
      </c>
      <c r="F366" s="33" t="s">
        <v>102</v>
      </c>
      <c r="G366" s="35">
        <f>G367</f>
        <v>0</v>
      </c>
      <c r="H366" s="35">
        <f t="shared" si="48"/>
        <v>0</v>
      </c>
      <c r="I366" s="35">
        <f t="shared" si="48"/>
        <v>0</v>
      </c>
    </row>
    <row r="367" spans="1:9" s="38" customFormat="1" ht="38.25" hidden="1" customHeight="1" x14ac:dyDescent="0.25">
      <c r="A367" s="36" t="s">
        <v>317</v>
      </c>
      <c r="B367" s="33" t="s">
        <v>550</v>
      </c>
      <c r="C367" s="33" t="s">
        <v>116</v>
      </c>
      <c r="D367" s="33" t="s">
        <v>303</v>
      </c>
      <c r="E367" s="33" t="s">
        <v>318</v>
      </c>
      <c r="F367" s="33" t="s">
        <v>102</v>
      </c>
      <c r="G367" s="35">
        <f>G368</f>
        <v>0</v>
      </c>
      <c r="H367" s="35">
        <f t="shared" si="48"/>
        <v>0</v>
      </c>
      <c r="I367" s="35">
        <f t="shared" si="48"/>
        <v>0</v>
      </c>
    </row>
    <row r="368" spans="1:9" s="38" customFormat="1" ht="16.5" hidden="1" customHeight="1" x14ac:dyDescent="0.25">
      <c r="A368" s="36" t="s">
        <v>125</v>
      </c>
      <c r="B368" s="33" t="s">
        <v>550</v>
      </c>
      <c r="C368" s="33" t="s">
        <v>116</v>
      </c>
      <c r="D368" s="33" t="s">
        <v>303</v>
      </c>
      <c r="E368" s="33" t="s">
        <v>318</v>
      </c>
      <c r="F368" s="33" t="s">
        <v>126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24.75" hidden="1" customHeight="1" x14ac:dyDescent="0.25">
      <c r="A369" s="36" t="s">
        <v>319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320</v>
      </c>
      <c r="G369" s="35">
        <v>0</v>
      </c>
      <c r="H369" s="35">
        <v>0</v>
      </c>
      <c r="I369" s="35">
        <v>0</v>
      </c>
    </row>
    <row r="370" spans="1:9" s="38" customFormat="1" ht="18" customHeight="1" x14ac:dyDescent="0.25">
      <c r="A370" s="36" t="s">
        <v>325</v>
      </c>
      <c r="B370" s="33" t="s">
        <v>550</v>
      </c>
      <c r="C370" s="33" t="s">
        <v>146</v>
      </c>
      <c r="D370" s="33" t="s">
        <v>100</v>
      </c>
      <c r="E370" s="33" t="s">
        <v>101</v>
      </c>
      <c r="F370" s="33" t="s">
        <v>102</v>
      </c>
      <c r="G370" s="35">
        <f>G371+G394+G452</f>
        <v>8754.1</v>
      </c>
      <c r="H370" s="35">
        <f>H371+H394+H452</f>
        <v>9841.9</v>
      </c>
      <c r="I370" s="35">
        <f>I371+I394+I452</f>
        <v>10368.9</v>
      </c>
    </row>
    <row r="371" spans="1:9" s="38" customFormat="1" ht="19.5" customHeight="1" x14ac:dyDescent="0.25">
      <c r="A371" s="36" t="s">
        <v>326</v>
      </c>
      <c r="B371" s="33" t="s">
        <v>550</v>
      </c>
      <c r="C371" s="33" t="s">
        <v>146</v>
      </c>
      <c r="D371" s="33" t="s">
        <v>99</v>
      </c>
      <c r="E371" s="33" t="s">
        <v>101</v>
      </c>
      <c r="F371" s="33" t="s">
        <v>102</v>
      </c>
      <c r="G371" s="35">
        <f>G372+G389</f>
        <v>390.8</v>
      </c>
      <c r="H371" s="35">
        <f>H372+H389</f>
        <v>438.90000000000003</v>
      </c>
      <c r="I371" s="35">
        <f>I372+I389</f>
        <v>438.90000000000003</v>
      </c>
    </row>
    <row r="372" spans="1:9" s="38" customFormat="1" ht="54" customHeight="1" x14ac:dyDescent="0.25">
      <c r="A372" s="36" t="s">
        <v>199</v>
      </c>
      <c r="B372" s="33" t="s">
        <v>550</v>
      </c>
      <c r="C372" s="33" t="s">
        <v>146</v>
      </c>
      <c r="D372" s="33" t="s">
        <v>99</v>
      </c>
      <c r="E372" s="33" t="s">
        <v>200</v>
      </c>
      <c r="F372" s="33" t="s">
        <v>102</v>
      </c>
      <c r="G372" s="35">
        <f>G373+G377+G385</f>
        <v>100</v>
      </c>
      <c r="H372" s="35">
        <f>H373+H377+H385</f>
        <v>272.3</v>
      </c>
      <c r="I372" s="35">
        <f>I373+I377+I385</f>
        <v>272.3</v>
      </c>
    </row>
    <row r="373" spans="1:9" s="38" customFormat="1" ht="64.5" x14ac:dyDescent="0.25">
      <c r="A373" s="36" t="s">
        <v>557</v>
      </c>
      <c r="B373" s="33" t="s">
        <v>550</v>
      </c>
      <c r="C373" s="33" t="s">
        <v>146</v>
      </c>
      <c r="D373" s="33" t="s">
        <v>99</v>
      </c>
      <c r="E373" s="33" t="s">
        <v>328</v>
      </c>
      <c r="F373" s="33" t="s">
        <v>102</v>
      </c>
      <c r="G373" s="35">
        <f>G374</f>
        <v>100</v>
      </c>
      <c r="H373" s="35">
        <f t="shared" ref="H373:I375" si="49">H374</f>
        <v>272.3</v>
      </c>
      <c r="I373" s="35">
        <f t="shared" si="49"/>
        <v>272.3</v>
      </c>
    </row>
    <row r="374" spans="1:9" s="38" customFormat="1" ht="19.5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329</v>
      </c>
      <c r="F374" s="33" t="s">
        <v>102</v>
      </c>
      <c r="G374" s="35">
        <f>G375</f>
        <v>100</v>
      </c>
      <c r="H374" s="35">
        <f t="shared" si="49"/>
        <v>272.3</v>
      </c>
      <c r="I374" s="35">
        <f t="shared" si="49"/>
        <v>272.3</v>
      </c>
    </row>
    <row r="375" spans="1:9" s="38" customFormat="1" ht="29.2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329</v>
      </c>
      <c r="F375" s="33" t="s">
        <v>122</v>
      </c>
      <c r="G375" s="35">
        <f>G376</f>
        <v>100</v>
      </c>
      <c r="H375" s="35">
        <f t="shared" si="49"/>
        <v>272.3</v>
      </c>
      <c r="I375" s="35">
        <f t="shared" si="49"/>
        <v>272.3</v>
      </c>
    </row>
    <row r="376" spans="1:9" s="38" customFormat="1" ht="30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124</v>
      </c>
      <c r="G376" s="35">
        <f>272.3-218.9+46.6</f>
        <v>100</v>
      </c>
      <c r="H376" s="35">
        <v>272.3</v>
      </c>
      <c r="I376" s="35">
        <v>272.3</v>
      </c>
    </row>
    <row r="377" spans="1:9" s="38" customFormat="1" ht="39" hidden="1" x14ac:dyDescent="0.25">
      <c r="A377" s="36" t="s">
        <v>330</v>
      </c>
      <c r="B377" s="33" t="s">
        <v>550</v>
      </c>
      <c r="C377" s="33" t="s">
        <v>146</v>
      </c>
      <c r="D377" s="33" t="s">
        <v>99</v>
      </c>
      <c r="E377" s="33" t="s">
        <v>331</v>
      </c>
      <c r="F377" s="33" t="s">
        <v>102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15" hidden="1" x14ac:dyDescent="0.25">
      <c r="A378" s="36" t="s">
        <v>180</v>
      </c>
      <c r="B378" s="33" t="s">
        <v>550</v>
      </c>
      <c r="C378" s="33" t="s">
        <v>146</v>
      </c>
      <c r="D378" s="33" t="s">
        <v>99</v>
      </c>
      <c r="E378" s="33" t="s">
        <v>332</v>
      </c>
      <c r="F378" s="33" t="s">
        <v>102</v>
      </c>
      <c r="G378" s="35">
        <f>G379+G381</f>
        <v>0</v>
      </c>
      <c r="H378" s="35">
        <f>H379+H381</f>
        <v>0</v>
      </c>
      <c r="I378" s="35">
        <f>I379+I381</f>
        <v>0</v>
      </c>
    </row>
    <row r="379" spans="1:9" s="38" customFormat="1" ht="26.25" hidden="1" x14ac:dyDescent="0.25">
      <c r="A379" s="36" t="s">
        <v>121</v>
      </c>
      <c r="B379" s="33" t="s">
        <v>550</v>
      </c>
      <c r="C379" s="33" t="s">
        <v>146</v>
      </c>
      <c r="D379" s="33" t="s">
        <v>99</v>
      </c>
      <c r="E379" s="33" t="s">
        <v>332</v>
      </c>
      <c r="F379" s="33" t="s">
        <v>122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26.25" hidden="1" x14ac:dyDescent="0.25">
      <c r="A380" s="36" t="s">
        <v>123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124</v>
      </c>
      <c r="G380" s="35">
        <f>15.3+29.5-44.8</f>
        <v>0</v>
      </c>
      <c r="H380" s="35">
        <f>15.3+29.5-44.8</f>
        <v>0</v>
      </c>
      <c r="I380" s="35">
        <f>15.3+29.5-44.8</f>
        <v>0</v>
      </c>
    </row>
    <row r="381" spans="1:9" s="38" customFormat="1" ht="39" hidden="1" x14ac:dyDescent="0.25">
      <c r="A381" s="36" t="s">
        <v>227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228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15" hidden="1" x14ac:dyDescent="0.25">
      <c r="A382" s="36" t="s">
        <v>229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230</v>
      </c>
      <c r="G382" s="35">
        <v>0</v>
      </c>
      <c r="H382" s="35">
        <v>0</v>
      </c>
      <c r="I382" s="35">
        <v>0</v>
      </c>
    </row>
    <row r="383" spans="1:9" s="38" customFormat="1" ht="15" hidden="1" x14ac:dyDescent="0.25">
      <c r="A383" s="36" t="s">
        <v>125</v>
      </c>
      <c r="B383" s="33" t="s">
        <v>550</v>
      </c>
      <c r="C383" s="33" t="s">
        <v>146</v>
      </c>
      <c r="D383" s="33" t="s">
        <v>99</v>
      </c>
      <c r="E383" s="33" t="s">
        <v>200</v>
      </c>
      <c r="F383" s="33" t="s">
        <v>126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40.5" hidden="1" customHeight="1" x14ac:dyDescent="0.25">
      <c r="A384" s="36" t="s">
        <v>127</v>
      </c>
      <c r="B384" s="33" t="s">
        <v>550</v>
      </c>
      <c r="C384" s="33" t="s">
        <v>146</v>
      </c>
      <c r="D384" s="33" t="s">
        <v>99</v>
      </c>
      <c r="E384" s="33" t="s">
        <v>200</v>
      </c>
      <c r="F384" s="33" t="s">
        <v>128</v>
      </c>
      <c r="G384" s="35">
        <v>0</v>
      </c>
      <c r="H384" s="35">
        <v>0</v>
      </c>
      <c r="I384" s="35">
        <v>0</v>
      </c>
    </row>
    <row r="385" spans="1:9" s="38" customFormat="1" ht="38.25" hidden="1" customHeight="1" x14ac:dyDescent="0.25">
      <c r="A385" s="36" t="s">
        <v>336</v>
      </c>
      <c r="B385" s="33" t="s">
        <v>550</v>
      </c>
      <c r="C385" s="33" t="s">
        <v>146</v>
      </c>
      <c r="D385" s="33" t="s">
        <v>99</v>
      </c>
      <c r="E385" s="33" t="s">
        <v>202</v>
      </c>
      <c r="F385" s="33" t="s">
        <v>102</v>
      </c>
      <c r="G385" s="35">
        <f>G386</f>
        <v>0</v>
      </c>
      <c r="H385" s="35">
        <f t="shared" ref="H385:I387" si="50">H386</f>
        <v>0</v>
      </c>
      <c r="I385" s="35">
        <f t="shared" si="50"/>
        <v>0</v>
      </c>
    </row>
    <row r="386" spans="1:9" s="38" customFormat="1" ht="16.5" hidden="1" customHeight="1" x14ac:dyDescent="0.25">
      <c r="A386" s="36" t="s">
        <v>180</v>
      </c>
      <c r="B386" s="33" t="s">
        <v>550</v>
      </c>
      <c r="C386" s="33" t="s">
        <v>146</v>
      </c>
      <c r="D386" s="33" t="s">
        <v>99</v>
      </c>
      <c r="E386" s="33" t="s">
        <v>203</v>
      </c>
      <c r="F386" s="33" t="s">
        <v>102</v>
      </c>
      <c r="G386" s="35">
        <f>G387</f>
        <v>0</v>
      </c>
      <c r="H386" s="35">
        <f t="shared" si="50"/>
        <v>0</v>
      </c>
      <c r="I386" s="35">
        <f t="shared" si="50"/>
        <v>0</v>
      </c>
    </row>
    <row r="387" spans="1:9" s="38" customFormat="1" ht="29.2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99</v>
      </c>
      <c r="E387" s="33" t="s">
        <v>203</v>
      </c>
      <c r="F387" s="33" t="s">
        <v>122</v>
      </c>
      <c r="G387" s="35">
        <f>G388</f>
        <v>0</v>
      </c>
      <c r="H387" s="35">
        <f t="shared" si="50"/>
        <v>0</v>
      </c>
      <c r="I387" s="35">
        <f t="shared" si="50"/>
        <v>0</v>
      </c>
    </row>
    <row r="388" spans="1:9" s="38" customFormat="1" ht="4.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124</v>
      </c>
      <c r="G388" s="35">
        <v>0</v>
      </c>
      <c r="H388" s="35">
        <v>0</v>
      </c>
      <c r="I388" s="35">
        <v>0</v>
      </c>
    </row>
    <row r="389" spans="1:9" s="38" customFormat="1" ht="28.5" customHeight="1" x14ac:dyDescent="0.25">
      <c r="A389" s="36" t="s">
        <v>211</v>
      </c>
      <c r="B389" s="33" t="s">
        <v>550</v>
      </c>
      <c r="C389" s="33" t="s">
        <v>146</v>
      </c>
      <c r="D389" s="33" t="s">
        <v>99</v>
      </c>
      <c r="E389" s="33" t="s">
        <v>212</v>
      </c>
      <c r="F389" s="33" t="s">
        <v>102</v>
      </c>
      <c r="G389" s="35">
        <f>G390</f>
        <v>290.8</v>
      </c>
      <c r="H389" s="35">
        <f t="shared" ref="H389:I392" si="51">H390</f>
        <v>166.60000000000002</v>
      </c>
      <c r="I389" s="35">
        <f t="shared" si="51"/>
        <v>166.60000000000002</v>
      </c>
    </row>
    <row r="390" spans="1:9" s="38" customFormat="1" ht="15" customHeight="1" x14ac:dyDescent="0.25">
      <c r="A390" s="36" t="s">
        <v>221</v>
      </c>
      <c r="B390" s="33" t="s">
        <v>550</v>
      </c>
      <c r="C390" s="33" t="s">
        <v>146</v>
      </c>
      <c r="D390" s="33" t="s">
        <v>99</v>
      </c>
      <c r="E390" s="33" t="s">
        <v>222</v>
      </c>
      <c r="F390" s="33" t="s">
        <v>102</v>
      </c>
      <c r="G390" s="35">
        <f>G391</f>
        <v>290.8</v>
      </c>
      <c r="H390" s="35">
        <f t="shared" si="51"/>
        <v>166.60000000000002</v>
      </c>
      <c r="I390" s="35">
        <f t="shared" si="51"/>
        <v>166.60000000000002</v>
      </c>
    </row>
    <row r="391" spans="1:9" s="38" customFormat="1" ht="18" customHeight="1" x14ac:dyDescent="0.25">
      <c r="A391" s="36" t="s">
        <v>180</v>
      </c>
      <c r="B391" s="33" t="s">
        <v>550</v>
      </c>
      <c r="C391" s="33" t="s">
        <v>146</v>
      </c>
      <c r="D391" s="33" t="s">
        <v>99</v>
      </c>
      <c r="E391" s="33" t="s">
        <v>223</v>
      </c>
      <c r="F391" s="33" t="s">
        <v>102</v>
      </c>
      <c r="G391" s="35">
        <f>G392</f>
        <v>290.8</v>
      </c>
      <c r="H391" s="35">
        <f t="shared" si="51"/>
        <v>166.60000000000002</v>
      </c>
      <c r="I391" s="35">
        <f t="shared" si="51"/>
        <v>166.60000000000002</v>
      </c>
    </row>
    <row r="392" spans="1:9" s="38" customFormat="1" ht="28.5" customHeight="1" x14ac:dyDescent="0.25">
      <c r="A392" s="36" t="s">
        <v>121</v>
      </c>
      <c r="B392" s="33" t="s">
        <v>550</v>
      </c>
      <c r="C392" s="33" t="s">
        <v>146</v>
      </c>
      <c r="D392" s="33" t="s">
        <v>99</v>
      </c>
      <c r="E392" s="33" t="s">
        <v>223</v>
      </c>
      <c r="F392" s="33" t="s">
        <v>122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29.25" customHeight="1" x14ac:dyDescent="0.25">
      <c r="A393" s="36" t="s">
        <v>123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124</v>
      </c>
      <c r="G393" s="35">
        <f>290.8-124.2+124.2</f>
        <v>290.8</v>
      </c>
      <c r="H393" s="35">
        <f>290.8-124.2</f>
        <v>166.60000000000002</v>
      </c>
      <c r="I393" s="35">
        <f>290.8-124.2</f>
        <v>166.60000000000002</v>
      </c>
    </row>
    <row r="394" spans="1:9" ht="20.25" customHeight="1" x14ac:dyDescent="0.25">
      <c r="A394" s="36" t="s">
        <v>339</v>
      </c>
      <c r="B394" s="33" t="s">
        <v>550</v>
      </c>
      <c r="C394" s="33" t="s">
        <v>146</v>
      </c>
      <c r="D394" s="33" t="s">
        <v>104</v>
      </c>
      <c r="E394" s="33" t="s">
        <v>101</v>
      </c>
      <c r="F394" s="33" t="s">
        <v>102</v>
      </c>
      <c r="G394" s="35">
        <f>G399+G419+G431+G446+G395+G439</f>
        <v>5788.5</v>
      </c>
      <c r="H394" s="35">
        <f>H399+H419+H431+H446+H395+H439</f>
        <v>7033</v>
      </c>
      <c r="I394" s="35">
        <f>I399+I419+I431+I446+I395+I439</f>
        <v>7560</v>
      </c>
    </row>
    <row r="395" spans="1:9" ht="26.25" hidden="1" x14ac:dyDescent="0.25">
      <c r="A395" s="36" t="s">
        <v>340</v>
      </c>
      <c r="B395" s="33" t="s">
        <v>550</v>
      </c>
      <c r="C395" s="33" t="s">
        <v>146</v>
      </c>
      <c r="D395" s="33" t="s">
        <v>104</v>
      </c>
      <c r="E395" s="33" t="s">
        <v>341</v>
      </c>
      <c r="F395" s="33" t="s">
        <v>102</v>
      </c>
      <c r="G395" s="35">
        <f>G396</f>
        <v>0</v>
      </c>
      <c r="H395" s="35">
        <f t="shared" ref="H395:I397" si="52">H396</f>
        <v>0</v>
      </c>
      <c r="I395" s="35">
        <f t="shared" si="52"/>
        <v>0</v>
      </c>
    </row>
    <row r="396" spans="1:9" ht="26.25" hidden="1" x14ac:dyDescent="0.25">
      <c r="A396" s="36" t="s">
        <v>342</v>
      </c>
      <c r="B396" s="33" t="s">
        <v>550</v>
      </c>
      <c r="C396" s="33" t="s">
        <v>146</v>
      </c>
      <c r="D396" s="33" t="s">
        <v>104</v>
      </c>
      <c r="E396" s="33" t="s">
        <v>343</v>
      </c>
      <c r="F396" s="33" t="s">
        <v>102</v>
      </c>
      <c r="G396" s="35">
        <f>G397</f>
        <v>0</v>
      </c>
      <c r="H396" s="35">
        <f t="shared" si="52"/>
        <v>0</v>
      </c>
      <c r="I396" s="35">
        <f t="shared" si="52"/>
        <v>0</v>
      </c>
    </row>
    <row r="397" spans="1:9" ht="39" hidden="1" x14ac:dyDescent="0.25">
      <c r="A397" s="36" t="s">
        <v>319</v>
      </c>
      <c r="B397" s="33" t="s">
        <v>550</v>
      </c>
      <c r="C397" s="33" t="s">
        <v>146</v>
      </c>
      <c r="D397" s="33" t="s">
        <v>104</v>
      </c>
      <c r="E397" s="33" t="s">
        <v>343</v>
      </c>
      <c r="F397" s="33" t="s">
        <v>126</v>
      </c>
      <c r="G397" s="35">
        <f>G398</f>
        <v>0</v>
      </c>
      <c r="H397" s="35">
        <f t="shared" si="52"/>
        <v>0</v>
      </c>
      <c r="I397" s="35">
        <f t="shared" si="52"/>
        <v>0</v>
      </c>
    </row>
    <row r="398" spans="1:9" ht="15" hidden="1" x14ac:dyDescent="0.25">
      <c r="A398" s="36" t="s">
        <v>125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320</v>
      </c>
      <c r="G398" s="35">
        <v>0</v>
      </c>
      <c r="H398" s="35">
        <v>0</v>
      </c>
      <c r="I398" s="35">
        <v>0</v>
      </c>
    </row>
    <row r="399" spans="1:9" s="38" customFormat="1" ht="51" customHeight="1" x14ac:dyDescent="0.25">
      <c r="A399" s="36" t="s">
        <v>344</v>
      </c>
      <c r="B399" s="33" t="s">
        <v>550</v>
      </c>
      <c r="C399" s="33" t="s">
        <v>146</v>
      </c>
      <c r="D399" s="33" t="s">
        <v>104</v>
      </c>
      <c r="E399" s="33" t="s">
        <v>200</v>
      </c>
      <c r="F399" s="33" t="s">
        <v>102</v>
      </c>
      <c r="G399" s="35">
        <f>G403+G411+G415+G400</f>
        <v>1348.5</v>
      </c>
      <c r="H399" s="35">
        <f>H403+H411+H415</f>
        <v>5073</v>
      </c>
      <c r="I399" s="35">
        <f>I403+I411+I415</f>
        <v>5600</v>
      </c>
    </row>
    <row r="400" spans="1:9" s="38" customFormat="1" ht="51" hidden="1" customHeight="1" x14ac:dyDescent="0.25">
      <c r="A400" s="36" t="s">
        <v>791</v>
      </c>
      <c r="B400" s="33" t="s">
        <v>550</v>
      </c>
      <c r="C400" s="33" t="s">
        <v>146</v>
      </c>
      <c r="D400" s="33" t="s">
        <v>104</v>
      </c>
      <c r="E400" s="33" t="s">
        <v>792</v>
      </c>
      <c r="F400" s="33" t="s">
        <v>102</v>
      </c>
      <c r="G400" s="35">
        <f>G401</f>
        <v>0</v>
      </c>
      <c r="H400" s="35">
        <v>0</v>
      </c>
      <c r="I400" s="35">
        <v>0</v>
      </c>
    </row>
    <row r="401" spans="1:9" s="38" customFormat="1" ht="31.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792</v>
      </c>
      <c r="F401" s="33" t="s">
        <v>122</v>
      </c>
      <c r="G401" s="35">
        <f>G402</f>
        <v>0</v>
      </c>
      <c r="H401" s="35">
        <v>0</v>
      </c>
      <c r="I401" s="35">
        <v>0</v>
      </c>
    </row>
    <row r="402" spans="1:9" s="38" customFormat="1" ht="32.2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124</v>
      </c>
      <c r="G402" s="35">
        <f>9602-9602</f>
        <v>0</v>
      </c>
      <c r="H402" s="35">
        <v>0</v>
      </c>
      <c r="I402" s="35">
        <v>0</v>
      </c>
    </row>
    <row r="403" spans="1:9" s="38" customFormat="1" ht="84" customHeight="1" x14ac:dyDescent="0.25">
      <c r="A403" s="36" t="s">
        <v>345</v>
      </c>
      <c r="B403" s="33" t="s">
        <v>550</v>
      </c>
      <c r="C403" s="33" t="s">
        <v>146</v>
      </c>
      <c r="D403" s="33" t="s">
        <v>104</v>
      </c>
      <c r="E403" s="33" t="s">
        <v>346</v>
      </c>
      <c r="F403" s="33" t="s">
        <v>102</v>
      </c>
      <c r="G403" s="35">
        <f>G406</f>
        <v>0</v>
      </c>
      <c r="H403" s="35">
        <f>H406</f>
        <v>3373</v>
      </c>
      <c r="I403" s="35">
        <f>I406</f>
        <v>3900</v>
      </c>
    </row>
    <row r="404" spans="1:9" s="38" customFormat="1" ht="30.75" hidden="1" customHeight="1" x14ac:dyDescent="0.25">
      <c r="A404" s="36" t="s">
        <v>121</v>
      </c>
      <c r="B404" s="33" t="s">
        <v>550</v>
      </c>
      <c r="C404" s="33" t="s">
        <v>146</v>
      </c>
      <c r="D404" s="33" t="s">
        <v>104</v>
      </c>
      <c r="E404" s="33"/>
      <c r="F404" s="33" t="s">
        <v>122</v>
      </c>
      <c r="G404" s="35"/>
      <c r="H404" s="35"/>
      <c r="I404" s="35"/>
    </row>
    <row r="405" spans="1:9" s="38" customFormat="1" ht="8.2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/>
      <c r="F405" s="33" t="s">
        <v>124</v>
      </c>
      <c r="G405" s="35"/>
      <c r="H405" s="35"/>
      <c r="I405" s="35"/>
    </row>
    <row r="406" spans="1:9" s="38" customFormat="1" ht="18.7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347</v>
      </c>
      <c r="F406" s="33" t="s">
        <v>102</v>
      </c>
      <c r="G406" s="35">
        <f>G407+G409</f>
        <v>0</v>
      </c>
      <c r="H406" s="35">
        <f>H407+H409</f>
        <v>3373</v>
      </c>
      <c r="I406" s="35">
        <f>I407+I409</f>
        <v>3900</v>
      </c>
    </row>
    <row r="407" spans="1:9" s="38" customFormat="1" ht="30.75" hidden="1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347</v>
      </c>
      <c r="F407" s="33" t="s">
        <v>122</v>
      </c>
      <c r="G407" s="35">
        <f>G408</f>
        <v>0</v>
      </c>
      <c r="H407" s="35">
        <f>H408</f>
        <v>0</v>
      </c>
      <c r="I407" s="35">
        <f>I408</f>
        <v>0</v>
      </c>
    </row>
    <row r="408" spans="1:9" s="38" customFormat="1" ht="30.75" hidden="1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124</v>
      </c>
      <c r="G408" s="35">
        <f>50-50</f>
        <v>0</v>
      </c>
      <c r="H408" s="35">
        <f>50-50</f>
        <v>0</v>
      </c>
      <c r="I408" s="35">
        <f>50-50</f>
        <v>0</v>
      </c>
    </row>
    <row r="409" spans="1:9" s="38" customFormat="1" ht="28.5" customHeight="1" x14ac:dyDescent="0.25">
      <c r="A409" s="36" t="s">
        <v>705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228</v>
      </c>
      <c r="G409" s="35">
        <f>G410</f>
        <v>0</v>
      </c>
      <c r="H409" s="35">
        <f>H410</f>
        <v>3373</v>
      </c>
      <c r="I409" s="35">
        <f>I410</f>
        <v>3900</v>
      </c>
    </row>
    <row r="410" spans="1:9" s="38" customFormat="1" ht="14.25" customHeight="1" x14ac:dyDescent="0.25">
      <c r="A410" s="36" t="s">
        <v>229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230</v>
      </c>
      <c r="G410" s="35">
        <f>4458-4458</f>
        <v>0</v>
      </c>
      <c r="H410" s="35">
        <v>3373</v>
      </c>
      <c r="I410" s="35">
        <v>3900</v>
      </c>
    </row>
    <row r="411" spans="1:9" s="38" customFormat="1" ht="45.75" customHeight="1" x14ac:dyDescent="0.25">
      <c r="A411" s="36" t="s">
        <v>350</v>
      </c>
      <c r="B411" s="33" t="s">
        <v>550</v>
      </c>
      <c r="C411" s="33" t="s">
        <v>146</v>
      </c>
      <c r="D411" s="33" t="s">
        <v>104</v>
      </c>
      <c r="E411" s="33" t="s">
        <v>334</v>
      </c>
      <c r="F411" s="33" t="s">
        <v>102</v>
      </c>
      <c r="G411" s="35">
        <f>G412</f>
        <v>652.4</v>
      </c>
      <c r="H411" s="35">
        <f t="shared" ref="H411:I413" si="53">H412</f>
        <v>800</v>
      </c>
      <c r="I411" s="35">
        <f t="shared" si="53"/>
        <v>800</v>
      </c>
    </row>
    <row r="412" spans="1:9" s="38" customFormat="1" ht="17.25" customHeight="1" x14ac:dyDescent="0.25">
      <c r="A412" s="36" t="s">
        <v>180</v>
      </c>
      <c r="B412" s="33" t="s">
        <v>550</v>
      </c>
      <c r="C412" s="33" t="s">
        <v>146</v>
      </c>
      <c r="D412" s="33" t="s">
        <v>104</v>
      </c>
      <c r="E412" s="33" t="s">
        <v>335</v>
      </c>
      <c r="F412" s="33" t="s">
        <v>102</v>
      </c>
      <c r="G412" s="35">
        <f>G413</f>
        <v>652.4</v>
      </c>
      <c r="H412" s="35">
        <f t="shared" si="53"/>
        <v>800</v>
      </c>
      <c r="I412" s="35">
        <f t="shared" si="53"/>
        <v>800</v>
      </c>
    </row>
    <row r="413" spans="1:9" s="38" customFormat="1" ht="27" customHeight="1" x14ac:dyDescent="0.25">
      <c r="A413" s="36" t="s">
        <v>121</v>
      </c>
      <c r="B413" s="33" t="s">
        <v>550</v>
      </c>
      <c r="C413" s="33" t="s">
        <v>146</v>
      </c>
      <c r="D413" s="33" t="s">
        <v>104</v>
      </c>
      <c r="E413" s="33" t="s">
        <v>335</v>
      </c>
      <c r="F413" s="33" t="s">
        <v>122</v>
      </c>
      <c r="G413" s="35">
        <f>G414</f>
        <v>652.4</v>
      </c>
      <c r="H413" s="35">
        <f t="shared" si="53"/>
        <v>800</v>
      </c>
      <c r="I413" s="35">
        <f t="shared" si="53"/>
        <v>800</v>
      </c>
    </row>
    <row r="414" spans="1:9" s="38" customFormat="1" ht="30" customHeight="1" x14ac:dyDescent="0.25">
      <c r="A414" s="36" t="s">
        <v>123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124</v>
      </c>
      <c r="G414" s="35">
        <f>800-147.6</f>
        <v>652.4</v>
      </c>
      <c r="H414" s="35">
        <f>800</f>
        <v>800</v>
      </c>
      <c r="I414" s="35">
        <f>800</f>
        <v>800</v>
      </c>
    </row>
    <row r="415" spans="1:9" s="38" customFormat="1" ht="27" customHeight="1" x14ac:dyDescent="0.25">
      <c r="A415" s="36" t="s">
        <v>351</v>
      </c>
      <c r="B415" s="33" t="s">
        <v>550</v>
      </c>
      <c r="C415" s="33" t="s">
        <v>146</v>
      </c>
      <c r="D415" s="33" t="s">
        <v>104</v>
      </c>
      <c r="E415" s="33" t="s">
        <v>308</v>
      </c>
      <c r="F415" s="33" t="s">
        <v>102</v>
      </c>
      <c r="G415" s="35">
        <f>G416</f>
        <v>696.1</v>
      </c>
      <c r="H415" s="35">
        <f t="shared" ref="H415:I417" si="54">H416</f>
        <v>900</v>
      </c>
      <c r="I415" s="35">
        <f t="shared" si="54"/>
        <v>900</v>
      </c>
    </row>
    <row r="416" spans="1:9" s="38" customFormat="1" ht="17.2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309</v>
      </c>
      <c r="F416" s="33" t="s">
        <v>102</v>
      </c>
      <c r="G416" s="35">
        <f>G417</f>
        <v>696.1</v>
      </c>
      <c r="H416" s="35">
        <f t="shared" si="54"/>
        <v>900</v>
      </c>
      <c r="I416" s="35">
        <f t="shared" si="54"/>
        <v>900</v>
      </c>
    </row>
    <row r="417" spans="1:9" s="38" customFormat="1" ht="29.2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309</v>
      </c>
      <c r="F417" s="33" t="s">
        <v>122</v>
      </c>
      <c r="G417" s="35">
        <f>G418</f>
        <v>696.1</v>
      </c>
      <c r="H417" s="35">
        <f t="shared" si="54"/>
        <v>900</v>
      </c>
      <c r="I417" s="35">
        <f t="shared" si="54"/>
        <v>900</v>
      </c>
    </row>
    <row r="418" spans="1:9" s="38" customFormat="1" ht="30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124</v>
      </c>
      <c r="G418" s="35">
        <f>900-4.3+4.3-203.9</f>
        <v>696.1</v>
      </c>
      <c r="H418" s="35">
        <v>900</v>
      </c>
      <c r="I418" s="35">
        <v>900</v>
      </c>
    </row>
    <row r="419" spans="1:9" s="38" customFormat="1" ht="30" hidden="1" customHeight="1" x14ac:dyDescent="0.25">
      <c r="A419" s="36" t="s">
        <v>360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0</v>
      </c>
      <c r="H419" s="35">
        <f t="shared" ref="H419:I422" si="55">H420</f>
        <v>0</v>
      </c>
      <c r="I419" s="35">
        <f t="shared" si="55"/>
        <v>0</v>
      </c>
    </row>
    <row r="420" spans="1:9" s="38" customFormat="1" ht="18" hidden="1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0</v>
      </c>
      <c r="H420" s="35">
        <f t="shared" si="55"/>
        <v>0</v>
      </c>
      <c r="I420" s="35">
        <f t="shared" si="55"/>
        <v>0</v>
      </c>
    </row>
    <row r="421" spans="1:9" s="38" customFormat="1" ht="16.5" hidden="1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</f>
        <v>0</v>
      </c>
      <c r="H421" s="35">
        <f t="shared" si="55"/>
        <v>0</v>
      </c>
      <c r="I421" s="35">
        <f t="shared" si="55"/>
        <v>0</v>
      </c>
    </row>
    <row r="422" spans="1:9" s="38" customFormat="1" ht="27" hidden="1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27" hidden="1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0</v>
      </c>
      <c r="H423" s="35">
        <v>0</v>
      </c>
      <c r="I423" s="35">
        <v>0</v>
      </c>
    </row>
    <row r="424" spans="1:9" ht="30.75" hidden="1" customHeight="1" x14ac:dyDescent="0.25">
      <c r="A424" s="36" t="s">
        <v>340</v>
      </c>
      <c r="B424" s="33" t="s">
        <v>550</v>
      </c>
      <c r="C424" s="33" t="s">
        <v>146</v>
      </c>
      <c r="D424" s="33" t="s">
        <v>104</v>
      </c>
      <c r="E424" s="33" t="s">
        <v>341</v>
      </c>
      <c r="F424" s="33" t="s">
        <v>102</v>
      </c>
      <c r="G424" s="35">
        <f>G425</f>
        <v>0</v>
      </c>
      <c r="H424" s="35">
        <f t="shared" ref="H424:I426" si="56">H425</f>
        <v>0</v>
      </c>
      <c r="I424" s="35">
        <f t="shared" si="56"/>
        <v>0</v>
      </c>
    </row>
    <row r="425" spans="1:9" ht="29.25" hidden="1" customHeight="1" x14ac:dyDescent="0.25">
      <c r="A425" s="36" t="s">
        <v>342</v>
      </c>
      <c r="B425" s="33" t="s">
        <v>550</v>
      </c>
      <c r="C425" s="33" t="s">
        <v>146</v>
      </c>
      <c r="D425" s="33" t="s">
        <v>104</v>
      </c>
      <c r="E425" s="33" t="s">
        <v>343</v>
      </c>
      <c r="F425" s="33" t="s">
        <v>102</v>
      </c>
      <c r="G425" s="35">
        <f>G426</f>
        <v>0</v>
      </c>
      <c r="H425" s="35">
        <f t="shared" si="56"/>
        <v>0</v>
      </c>
      <c r="I425" s="35">
        <f t="shared" si="56"/>
        <v>0</v>
      </c>
    </row>
    <row r="426" spans="1:9" ht="15" hidden="1" x14ac:dyDescent="0.25">
      <c r="A426" s="36" t="s">
        <v>125</v>
      </c>
      <c r="B426" s="33" t="s">
        <v>550</v>
      </c>
      <c r="C426" s="33" t="s">
        <v>146</v>
      </c>
      <c r="D426" s="33" t="s">
        <v>104</v>
      </c>
      <c r="E426" s="33" t="s">
        <v>343</v>
      </c>
      <c r="F426" s="33" t="s">
        <v>126</v>
      </c>
      <c r="G426" s="35">
        <f>G427</f>
        <v>0</v>
      </c>
      <c r="H426" s="35">
        <f t="shared" si="56"/>
        <v>0</v>
      </c>
      <c r="I426" s="35">
        <f t="shared" si="56"/>
        <v>0</v>
      </c>
    </row>
    <row r="427" spans="1:9" ht="27.75" hidden="1" customHeight="1" x14ac:dyDescent="0.25">
      <c r="A427" s="36" t="s">
        <v>319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320</v>
      </c>
      <c r="G427" s="35">
        <v>0</v>
      </c>
      <c r="H427" s="35">
        <v>0</v>
      </c>
      <c r="I427" s="35">
        <v>0</v>
      </c>
    </row>
    <row r="428" spans="1:9" ht="19.5" hidden="1" customHeight="1" x14ac:dyDescent="0.25">
      <c r="A428" s="36" t="s">
        <v>166</v>
      </c>
      <c r="B428" s="33" t="s">
        <v>550</v>
      </c>
      <c r="C428" s="33" t="s">
        <v>146</v>
      </c>
      <c r="D428" s="33" t="s">
        <v>104</v>
      </c>
      <c r="E428" s="33" t="s">
        <v>216</v>
      </c>
      <c r="F428" s="33" t="s">
        <v>102</v>
      </c>
      <c r="G428" s="35">
        <f t="shared" ref="G428:I429" si="57">G429</f>
        <v>0</v>
      </c>
      <c r="H428" s="35">
        <f t="shared" si="57"/>
        <v>0</v>
      </c>
      <c r="I428" s="35">
        <f t="shared" si="57"/>
        <v>0</v>
      </c>
    </row>
    <row r="429" spans="1:9" ht="18" hidden="1" customHeight="1" x14ac:dyDescent="0.25">
      <c r="A429" s="36" t="s">
        <v>217</v>
      </c>
      <c r="B429" s="33" t="s">
        <v>550</v>
      </c>
      <c r="C429" s="33" t="s">
        <v>146</v>
      </c>
      <c r="D429" s="33" t="s">
        <v>104</v>
      </c>
      <c r="E429" s="33" t="s">
        <v>218</v>
      </c>
      <c r="F429" s="33" t="s">
        <v>102</v>
      </c>
      <c r="G429" s="35">
        <f t="shared" si="57"/>
        <v>0</v>
      </c>
      <c r="H429" s="35">
        <f t="shared" si="57"/>
        <v>0</v>
      </c>
      <c r="I429" s="35">
        <f t="shared" si="57"/>
        <v>0</v>
      </c>
    </row>
    <row r="430" spans="1:9" ht="27.75" hidden="1" customHeight="1" x14ac:dyDescent="0.25">
      <c r="A430" s="36" t="s">
        <v>123</v>
      </c>
      <c r="B430" s="33" t="s">
        <v>550</v>
      </c>
      <c r="C430" s="33" t="s">
        <v>146</v>
      </c>
      <c r="D430" s="33" t="s">
        <v>104</v>
      </c>
      <c r="E430" s="33" t="s">
        <v>218</v>
      </c>
      <c r="F430" s="33" t="s">
        <v>124</v>
      </c>
      <c r="G430" s="35">
        <v>0</v>
      </c>
      <c r="H430" s="35">
        <v>0</v>
      </c>
      <c r="I430" s="35">
        <v>0</v>
      </c>
    </row>
    <row r="431" spans="1:9" ht="43.5" customHeight="1" x14ac:dyDescent="0.25">
      <c r="A431" s="36" t="s">
        <v>352</v>
      </c>
      <c r="B431" s="33" t="s">
        <v>550</v>
      </c>
      <c r="C431" s="33" t="s">
        <v>146</v>
      </c>
      <c r="D431" s="33" t="s">
        <v>104</v>
      </c>
      <c r="E431" s="33" t="s">
        <v>353</v>
      </c>
      <c r="F431" s="33" t="s">
        <v>102</v>
      </c>
      <c r="G431" s="35">
        <f>G432</f>
        <v>3142.6000000000004</v>
      </c>
      <c r="H431" s="35">
        <f t="shared" ref="H431:I434" si="58">H432</f>
        <v>1562</v>
      </c>
      <c r="I431" s="35">
        <f t="shared" si="58"/>
        <v>1562</v>
      </c>
    </row>
    <row r="432" spans="1:9" ht="27.75" customHeight="1" x14ac:dyDescent="0.25">
      <c r="A432" s="36" t="s">
        <v>357</v>
      </c>
      <c r="B432" s="33" t="s">
        <v>550</v>
      </c>
      <c r="C432" s="33" t="s">
        <v>146</v>
      </c>
      <c r="D432" s="33" t="s">
        <v>104</v>
      </c>
      <c r="E432" s="33" t="s">
        <v>358</v>
      </c>
      <c r="F432" s="33" t="s">
        <v>102</v>
      </c>
      <c r="G432" s="35">
        <f>G433+G436</f>
        <v>3142.6000000000004</v>
      </c>
      <c r="H432" s="35">
        <f>H433</f>
        <v>1562</v>
      </c>
      <c r="I432" s="35">
        <f>I433</f>
        <v>1562</v>
      </c>
    </row>
    <row r="433" spans="1:9" ht="16.5" customHeight="1" x14ac:dyDescent="0.25">
      <c r="A433" s="36" t="s">
        <v>180</v>
      </c>
      <c r="B433" s="33" t="s">
        <v>550</v>
      </c>
      <c r="C433" s="33" t="s">
        <v>146</v>
      </c>
      <c r="D433" s="33" t="s">
        <v>104</v>
      </c>
      <c r="E433" s="33" t="s">
        <v>359</v>
      </c>
      <c r="F433" s="33" t="s">
        <v>102</v>
      </c>
      <c r="G433" s="35">
        <f>G434</f>
        <v>2480.9000000000005</v>
      </c>
      <c r="H433" s="35">
        <f t="shared" si="58"/>
        <v>1562</v>
      </c>
      <c r="I433" s="35">
        <f t="shared" si="58"/>
        <v>1562</v>
      </c>
    </row>
    <row r="434" spans="1:9" ht="27.75" customHeight="1" x14ac:dyDescent="0.25">
      <c r="A434" s="36" t="s">
        <v>121</v>
      </c>
      <c r="B434" s="33" t="s">
        <v>550</v>
      </c>
      <c r="C434" s="33" t="s">
        <v>146</v>
      </c>
      <c r="D434" s="33" t="s">
        <v>104</v>
      </c>
      <c r="E434" s="33" t="s">
        <v>359</v>
      </c>
      <c r="F434" s="33" t="s">
        <v>122</v>
      </c>
      <c r="G434" s="35">
        <f>G435</f>
        <v>2480.9000000000005</v>
      </c>
      <c r="H434" s="35">
        <f t="shared" si="58"/>
        <v>1562</v>
      </c>
      <c r="I434" s="35">
        <f t="shared" si="58"/>
        <v>1562</v>
      </c>
    </row>
    <row r="435" spans="1:9" ht="27.75" customHeight="1" x14ac:dyDescent="0.25">
      <c r="A435" s="36" t="s">
        <v>123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124</v>
      </c>
      <c r="G435" s="35">
        <f>2600-1038+1206.3+2360.7-1335.7-41.1-23-1186.3-101.2-38.4+77.6</f>
        <v>2480.9000000000005</v>
      </c>
      <c r="H435" s="35">
        <f>2600-1038</f>
        <v>1562</v>
      </c>
      <c r="I435" s="35">
        <f>2600-1038</f>
        <v>1562</v>
      </c>
    </row>
    <row r="436" spans="1:9" ht="40.5" customHeight="1" x14ac:dyDescent="0.25">
      <c r="A436" s="36" t="s">
        <v>791</v>
      </c>
      <c r="B436" s="33" t="s">
        <v>550</v>
      </c>
      <c r="C436" s="33" t="s">
        <v>146</v>
      </c>
      <c r="D436" s="33" t="s">
        <v>104</v>
      </c>
      <c r="E436" s="33" t="s">
        <v>809</v>
      </c>
      <c r="F436" s="33" t="s">
        <v>102</v>
      </c>
      <c r="G436" s="35">
        <f>G437</f>
        <v>661.7</v>
      </c>
      <c r="H436" s="35">
        <v>0</v>
      </c>
      <c r="I436" s="35">
        <v>0</v>
      </c>
    </row>
    <row r="437" spans="1:9" ht="27.75" customHeight="1" x14ac:dyDescent="0.25">
      <c r="A437" s="36" t="s">
        <v>121</v>
      </c>
      <c r="B437" s="33" t="s">
        <v>550</v>
      </c>
      <c r="C437" s="33" t="s">
        <v>146</v>
      </c>
      <c r="D437" s="33" t="s">
        <v>104</v>
      </c>
      <c r="E437" s="33" t="s">
        <v>809</v>
      </c>
      <c r="F437" s="33" t="s">
        <v>122</v>
      </c>
      <c r="G437" s="35">
        <f>G438</f>
        <v>661.7</v>
      </c>
      <c r="H437" s="35">
        <v>0</v>
      </c>
      <c r="I437" s="35">
        <v>0</v>
      </c>
    </row>
    <row r="438" spans="1:9" ht="27.75" customHeight="1" x14ac:dyDescent="0.25">
      <c r="A438" s="36" t="s">
        <v>123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124</v>
      </c>
      <c r="G438" s="35">
        <f>700-38.3</f>
        <v>661.7</v>
      </c>
      <c r="H438" s="35">
        <v>0</v>
      </c>
      <c r="I438" s="35">
        <v>0</v>
      </c>
    </row>
    <row r="439" spans="1:9" ht="27.75" customHeight="1" x14ac:dyDescent="0.25">
      <c r="A439" s="36" t="s">
        <v>211</v>
      </c>
      <c r="B439" s="33" t="s">
        <v>550</v>
      </c>
      <c r="C439" s="33" t="s">
        <v>146</v>
      </c>
      <c r="D439" s="33" t="s">
        <v>104</v>
      </c>
      <c r="E439" s="33" t="s">
        <v>212</v>
      </c>
      <c r="F439" s="33" t="s">
        <v>102</v>
      </c>
      <c r="G439" s="35">
        <f>G440</f>
        <v>1096</v>
      </c>
      <c r="H439" s="35">
        <f t="shared" ref="H439:I440" si="59">H440</f>
        <v>0</v>
      </c>
      <c r="I439" s="35">
        <f t="shared" si="59"/>
        <v>0</v>
      </c>
    </row>
    <row r="440" spans="1:9" ht="27.75" customHeight="1" x14ac:dyDescent="0.25">
      <c r="A440" s="36" t="s">
        <v>221</v>
      </c>
      <c r="B440" s="33" t="s">
        <v>550</v>
      </c>
      <c r="C440" s="33" t="s">
        <v>146</v>
      </c>
      <c r="D440" s="33" t="s">
        <v>104</v>
      </c>
      <c r="E440" s="33" t="s">
        <v>222</v>
      </c>
      <c r="F440" s="33" t="s">
        <v>102</v>
      </c>
      <c r="G440" s="35">
        <f>G441</f>
        <v>1096</v>
      </c>
      <c r="H440" s="35">
        <f t="shared" si="59"/>
        <v>0</v>
      </c>
      <c r="I440" s="35">
        <f t="shared" si="59"/>
        <v>0</v>
      </c>
    </row>
    <row r="441" spans="1:9" ht="27.7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223</v>
      </c>
      <c r="F441" s="33" t="s">
        <v>102</v>
      </c>
      <c r="G441" s="35">
        <f>G442+G444</f>
        <v>1096</v>
      </c>
      <c r="H441" s="35">
        <f t="shared" ref="H441:I441" si="60">H442+H444</f>
        <v>0</v>
      </c>
      <c r="I441" s="35">
        <f t="shared" si="60"/>
        <v>0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223</v>
      </c>
      <c r="F442" s="33" t="s">
        <v>122</v>
      </c>
      <c r="G442" s="35">
        <f>G443</f>
        <v>396</v>
      </c>
      <c r="H442" s="35">
        <f t="shared" ref="H442:I442" si="61">H443</f>
        <v>0</v>
      </c>
      <c r="I442" s="35">
        <f t="shared" si="61"/>
        <v>0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124</v>
      </c>
      <c r="G443" s="35">
        <v>396</v>
      </c>
      <c r="H443" s="35">
        <v>0</v>
      </c>
      <c r="I443" s="35">
        <v>0</v>
      </c>
    </row>
    <row r="444" spans="1:9" ht="27.75" customHeight="1" x14ac:dyDescent="0.25">
      <c r="A444" s="36" t="s">
        <v>125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126</v>
      </c>
      <c r="G444" s="35">
        <f>G445</f>
        <v>700</v>
      </c>
      <c r="H444" s="35">
        <f t="shared" ref="H444:I444" si="62">H445</f>
        <v>0</v>
      </c>
      <c r="I444" s="35">
        <f t="shared" si="62"/>
        <v>0</v>
      </c>
    </row>
    <row r="445" spans="1:9" ht="48.75" customHeight="1" x14ac:dyDescent="0.25">
      <c r="A445" s="116" t="s">
        <v>721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320</v>
      </c>
      <c r="G445" s="35">
        <v>700</v>
      </c>
      <c r="H445" s="35">
        <v>0</v>
      </c>
      <c r="I445" s="35">
        <v>0</v>
      </c>
    </row>
    <row r="446" spans="1:9" ht="42.75" customHeight="1" x14ac:dyDescent="0.25">
      <c r="A446" s="36" t="s">
        <v>224</v>
      </c>
      <c r="B446" s="33" t="s">
        <v>550</v>
      </c>
      <c r="C446" s="33" t="s">
        <v>146</v>
      </c>
      <c r="D446" s="33" t="s">
        <v>104</v>
      </c>
      <c r="E446" s="33" t="s">
        <v>225</v>
      </c>
      <c r="F446" s="33" t="s">
        <v>102</v>
      </c>
      <c r="G446" s="35">
        <f>G447</f>
        <v>201.4</v>
      </c>
      <c r="H446" s="35">
        <f>H447</f>
        <v>398</v>
      </c>
      <c r="I446" s="35">
        <f>I447</f>
        <v>398</v>
      </c>
    </row>
    <row r="447" spans="1:9" ht="17.25" customHeight="1" x14ac:dyDescent="0.25">
      <c r="A447" s="36" t="s">
        <v>180</v>
      </c>
      <c r="B447" s="33" t="s">
        <v>550</v>
      </c>
      <c r="C447" s="33" t="s">
        <v>146</v>
      </c>
      <c r="D447" s="33" t="s">
        <v>104</v>
      </c>
      <c r="E447" s="33" t="s">
        <v>361</v>
      </c>
      <c r="F447" s="33" t="s">
        <v>102</v>
      </c>
      <c r="G447" s="35">
        <f>G448+G450</f>
        <v>201.4</v>
      </c>
      <c r="H447" s="35">
        <f>H448+H450</f>
        <v>398</v>
      </c>
      <c r="I447" s="35">
        <f>I448+I450</f>
        <v>398</v>
      </c>
    </row>
    <row r="448" spans="1:9" ht="27.75" customHeight="1" x14ac:dyDescent="0.25">
      <c r="A448" s="36" t="s">
        <v>121</v>
      </c>
      <c r="B448" s="33" t="s">
        <v>550</v>
      </c>
      <c r="C448" s="33" t="s">
        <v>146</v>
      </c>
      <c r="D448" s="33" t="s">
        <v>104</v>
      </c>
      <c r="E448" s="33" t="s">
        <v>361</v>
      </c>
      <c r="F448" s="33" t="s">
        <v>122</v>
      </c>
      <c r="G448" s="35">
        <f>G449</f>
        <v>103.4</v>
      </c>
      <c r="H448" s="35">
        <f>H449</f>
        <v>398</v>
      </c>
      <c r="I448" s="35">
        <f>I449</f>
        <v>398</v>
      </c>
    </row>
    <row r="449" spans="1:9" ht="27.75" customHeight="1" x14ac:dyDescent="0.25">
      <c r="A449" s="36" t="s">
        <v>123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124</v>
      </c>
      <c r="G449" s="35">
        <f>20+65+65+150+98-150-98-46.6</f>
        <v>103.4</v>
      </c>
      <c r="H449" s="35">
        <f>20+65+65+150+98</f>
        <v>398</v>
      </c>
      <c r="I449" s="35">
        <f>20+65+65+150+98</f>
        <v>398</v>
      </c>
    </row>
    <row r="450" spans="1:9" ht="27.75" customHeight="1" x14ac:dyDescent="0.25">
      <c r="A450" s="36" t="s">
        <v>227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228</v>
      </c>
      <c r="G450" s="35">
        <f>G451</f>
        <v>98</v>
      </c>
      <c r="H450" s="35">
        <f>H451</f>
        <v>0</v>
      </c>
      <c r="I450" s="35">
        <f>I451</f>
        <v>0</v>
      </c>
    </row>
    <row r="451" spans="1:9" ht="14.25" customHeight="1" x14ac:dyDescent="0.25">
      <c r="A451" s="36" t="s">
        <v>229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230</v>
      </c>
      <c r="G451" s="35">
        <v>98</v>
      </c>
      <c r="H451" s="35">
        <v>0</v>
      </c>
      <c r="I451" s="35">
        <v>0</v>
      </c>
    </row>
    <row r="452" spans="1:9" s="38" customFormat="1" ht="15" x14ac:dyDescent="0.25">
      <c r="A452" s="36" t="s">
        <v>362</v>
      </c>
      <c r="B452" s="33" t="s">
        <v>550</v>
      </c>
      <c r="C452" s="33" t="s">
        <v>146</v>
      </c>
      <c r="D452" s="33" t="s">
        <v>244</v>
      </c>
      <c r="E452" s="33" t="s">
        <v>101</v>
      </c>
      <c r="F452" s="33" t="s">
        <v>102</v>
      </c>
      <c r="G452" s="35">
        <f>G453+G478</f>
        <v>2574.8000000000002</v>
      </c>
      <c r="H452" s="35">
        <f>H453+H478</f>
        <v>2370</v>
      </c>
      <c r="I452" s="35">
        <f>I453+I478</f>
        <v>2370</v>
      </c>
    </row>
    <row r="453" spans="1:9" s="38" customFormat="1" ht="48" customHeight="1" x14ac:dyDescent="0.25">
      <c r="A453" s="36" t="s">
        <v>363</v>
      </c>
      <c r="B453" s="33" t="s">
        <v>550</v>
      </c>
      <c r="C453" s="33" t="s">
        <v>146</v>
      </c>
      <c r="D453" s="33" t="s">
        <v>244</v>
      </c>
      <c r="E453" s="33" t="s">
        <v>364</v>
      </c>
      <c r="F453" s="33" t="s">
        <v>102</v>
      </c>
      <c r="G453" s="35">
        <f>G454+G458+G462+G466+G470+G474</f>
        <v>2574.8000000000002</v>
      </c>
      <c r="H453" s="35">
        <f>H454+H458+H462+H466+H470+H474</f>
        <v>2370</v>
      </c>
      <c r="I453" s="35">
        <f>I454+I458+I462+I466+I470+I474</f>
        <v>2370</v>
      </c>
    </row>
    <row r="454" spans="1:9" s="38" customFormat="1" ht="39" x14ac:dyDescent="0.25">
      <c r="A454" s="36" t="s">
        <v>365</v>
      </c>
      <c r="B454" s="33" t="s">
        <v>550</v>
      </c>
      <c r="C454" s="33" t="s">
        <v>146</v>
      </c>
      <c r="D454" s="33" t="s">
        <v>244</v>
      </c>
      <c r="E454" s="33" t="s">
        <v>366</v>
      </c>
      <c r="F454" s="33" t="s">
        <v>102</v>
      </c>
      <c r="G454" s="35">
        <f>G455</f>
        <v>195</v>
      </c>
      <c r="H454" s="35">
        <f t="shared" ref="H454:I456" si="63">H455</f>
        <v>200</v>
      </c>
      <c r="I454" s="35">
        <f t="shared" si="63"/>
        <v>200</v>
      </c>
    </row>
    <row r="455" spans="1:9" s="38" customFormat="1" ht="15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367</v>
      </c>
      <c r="F455" s="33" t="s">
        <v>102</v>
      </c>
      <c r="G455" s="35">
        <f>G456</f>
        <v>195</v>
      </c>
      <c r="H455" s="35">
        <f t="shared" si="63"/>
        <v>200</v>
      </c>
      <c r="I455" s="35">
        <f t="shared" si="63"/>
        <v>200</v>
      </c>
    </row>
    <row r="456" spans="1:9" s="38" customFormat="1" ht="26.25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367</v>
      </c>
      <c r="F456" s="33" t="s">
        <v>122</v>
      </c>
      <c r="G456" s="35">
        <f>G457</f>
        <v>195</v>
      </c>
      <c r="H456" s="35">
        <f t="shared" si="63"/>
        <v>200</v>
      </c>
      <c r="I456" s="35">
        <f t="shared" si="63"/>
        <v>200</v>
      </c>
    </row>
    <row r="457" spans="1:9" s="39" customFormat="1" ht="26.25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124</v>
      </c>
      <c r="G457" s="35">
        <f>200-5</f>
        <v>195</v>
      </c>
      <c r="H457" s="35">
        <v>200</v>
      </c>
      <c r="I457" s="35">
        <v>200</v>
      </c>
    </row>
    <row r="458" spans="1:9" s="39" customFormat="1" ht="51.75" x14ac:dyDescent="0.25">
      <c r="A458" s="36" t="s">
        <v>368</v>
      </c>
      <c r="B458" s="33" t="s">
        <v>550</v>
      </c>
      <c r="C458" s="33" t="s">
        <v>146</v>
      </c>
      <c r="D458" s="33" t="s">
        <v>244</v>
      </c>
      <c r="E458" s="33" t="s">
        <v>369</v>
      </c>
      <c r="F458" s="33" t="s">
        <v>102</v>
      </c>
      <c r="G458" s="35">
        <f>G459</f>
        <v>509.5</v>
      </c>
      <c r="H458" s="35">
        <f t="shared" ref="H458:I460" si="64">H459</f>
        <v>520</v>
      </c>
      <c r="I458" s="35">
        <f t="shared" si="64"/>
        <v>520</v>
      </c>
    </row>
    <row r="459" spans="1:9" s="39" customFormat="1" ht="15" x14ac:dyDescent="0.25">
      <c r="A459" s="36" t="s">
        <v>180</v>
      </c>
      <c r="B459" s="33" t="s">
        <v>550</v>
      </c>
      <c r="C459" s="33" t="s">
        <v>146</v>
      </c>
      <c r="D459" s="33" t="s">
        <v>244</v>
      </c>
      <c r="E459" s="33" t="s">
        <v>370</v>
      </c>
      <c r="F459" s="33" t="s">
        <v>102</v>
      </c>
      <c r="G459" s="35">
        <f>G460</f>
        <v>509.5</v>
      </c>
      <c r="H459" s="35">
        <f t="shared" si="64"/>
        <v>520</v>
      </c>
      <c r="I459" s="35">
        <f t="shared" si="64"/>
        <v>520</v>
      </c>
    </row>
    <row r="460" spans="1:9" s="39" customFormat="1" ht="26.25" x14ac:dyDescent="0.25">
      <c r="A460" s="36" t="s">
        <v>121</v>
      </c>
      <c r="B460" s="33" t="s">
        <v>550</v>
      </c>
      <c r="C460" s="33" t="s">
        <v>146</v>
      </c>
      <c r="D460" s="33" t="s">
        <v>244</v>
      </c>
      <c r="E460" s="33" t="s">
        <v>370</v>
      </c>
      <c r="F460" s="33" t="s">
        <v>122</v>
      </c>
      <c r="G460" s="35">
        <f>G461</f>
        <v>509.5</v>
      </c>
      <c r="H460" s="35">
        <f t="shared" si="64"/>
        <v>520</v>
      </c>
      <c r="I460" s="35">
        <f t="shared" si="64"/>
        <v>520</v>
      </c>
    </row>
    <row r="461" spans="1:9" s="39" customFormat="1" ht="26.25" x14ac:dyDescent="0.25">
      <c r="A461" s="36" t="s">
        <v>123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124</v>
      </c>
      <c r="G461" s="35">
        <f>520-10.5</f>
        <v>509.5</v>
      </c>
      <c r="H461" s="35">
        <v>520</v>
      </c>
      <c r="I461" s="35">
        <v>520</v>
      </c>
    </row>
    <row r="462" spans="1:9" s="39" customFormat="1" ht="26.25" x14ac:dyDescent="0.25">
      <c r="A462" s="36" t="s">
        <v>371</v>
      </c>
      <c r="B462" s="33" t="s">
        <v>550</v>
      </c>
      <c r="C462" s="33" t="s">
        <v>146</v>
      </c>
      <c r="D462" s="33" t="s">
        <v>244</v>
      </c>
      <c r="E462" s="33" t="s">
        <v>372</v>
      </c>
      <c r="F462" s="33" t="s">
        <v>102</v>
      </c>
      <c r="G462" s="35">
        <f>G463</f>
        <v>1108.3</v>
      </c>
      <c r="H462" s="35">
        <f t="shared" ref="H462:I464" si="65">H463</f>
        <v>880</v>
      </c>
      <c r="I462" s="35">
        <f t="shared" si="65"/>
        <v>880</v>
      </c>
    </row>
    <row r="463" spans="1:9" s="39" customFormat="1" ht="15" x14ac:dyDescent="0.25">
      <c r="A463" s="36" t="s">
        <v>180</v>
      </c>
      <c r="B463" s="33" t="s">
        <v>550</v>
      </c>
      <c r="C463" s="33" t="s">
        <v>146</v>
      </c>
      <c r="D463" s="33" t="s">
        <v>244</v>
      </c>
      <c r="E463" s="33" t="s">
        <v>373</v>
      </c>
      <c r="F463" s="33" t="s">
        <v>102</v>
      </c>
      <c r="G463" s="35">
        <f>G464</f>
        <v>1108.3</v>
      </c>
      <c r="H463" s="35">
        <f t="shared" si="65"/>
        <v>880</v>
      </c>
      <c r="I463" s="35">
        <f t="shared" si="65"/>
        <v>880</v>
      </c>
    </row>
    <row r="464" spans="1:9" s="39" customFormat="1" ht="26.25" x14ac:dyDescent="0.25">
      <c r="A464" s="36" t="s">
        <v>121</v>
      </c>
      <c r="B464" s="33" t="s">
        <v>550</v>
      </c>
      <c r="C464" s="33" t="s">
        <v>146</v>
      </c>
      <c r="D464" s="33" t="s">
        <v>244</v>
      </c>
      <c r="E464" s="33" t="s">
        <v>373</v>
      </c>
      <c r="F464" s="33" t="s">
        <v>122</v>
      </c>
      <c r="G464" s="35">
        <f>G465</f>
        <v>1108.3</v>
      </c>
      <c r="H464" s="35">
        <f t="shared" si="65"/>
        <v>880</v>
      </c>
      <c r="I464" s="35">
        <f t="shared" si="65"/>
        <v>880</v>
      </c>
    </row>
    <row r="465" spans="1:9" s="39" customFormat="1" ht="26.25" x14ac:dyDescent="0.25">
      <c r="A465" s="36" t="s">
        <v>123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124</v>
      </c>
      <c r="G465" s="35">
        <f>880+417.1-188.8</f>
        <v>1108.3</v>
      </c>
      <c r="H465" s="35">
        <v>880</v>
      </c>
      <c r="I465" s="35">
        <v>880</v>
      </c>
    </row>
    <row r="466" spans="1:9" s="39" customFormat="1" ht="39" x14ac:dyDescent="0.25">
      <c r="A466" s="36" t="s">
        <v>374</v>
      </c>
      <c r="B466" s="33" t="s">
        <v>550</v>
      </c>
      <c r="C466" s="33" t="s">
        <v>146</v>
      </c>
      <c r="D466" s="33" t="s">
        <v>244</v>
      </c>
      <c r="E466" s="33" t="s">
        <v>375</v>
      </c>
      <c r="F466" s="33" t="s">
        <v>102</v>
      </c>
      <c r="G466" s="35">
        <f>G467</f>
        <v>712</v>
      </c>
      <c r="H466" s="35">
        <f t="shared" ref="H466:I468" si="66">H467</f>
        <v>720</v>
      </c>
      <c r="I466" s="35">
        <f t="shared" si="66"/>
        <v>720</v>
      </c>
    </row>
    <row r="467" spans="1:9" s="39" customFormat="1" ht="15" x14ac:dyDescent="0.25">
      <c r="A467" s="36" t="s">
        <v>180</v>
      </c>
      <c r="B467" s="33" t="s">
        <v>550</v>
      </c>
      <c r="C467" s="33" t="s">
        <v>146</v>
      </c>
      <c r="D467" s="33" t="s">
        <v>244</v>
      </c>
      <c r="E467" s="33" t="s">
        <v>376</v>
      </c>
      <c r="F467" s="33" t="s">
        <v>102</v>
      </c>
      <c r="G467" s="35">
        <f>G468</f>
        <v>712</v>
      </c>
      <c r="H467" s="35">
        <f t="shared" si="66"/>
        <v>720</v>
      </c>
      <c r="I467" s="35">
        <f t="shared" si="66"/>
        <v>720</v>
      </c>
    </row>
    <row r="468" spans="1:9" s="39" customFormat="1" ht="26.25" x14ac:dyDescent="0.25">
      <c r="A468" s="36" t="s">
        <v>121</v>
      </c>
      <c r="B468" s="33" t="s">
        <v>550</v>
      </c>
      <c r="C468" s="33" t="s">
        <v>146</v>
      </c>
      <c r="D468" s="33" t="s">
        <v>244</v>
      </c>
      <c r="E468" s="33" t="s">
        <v>376</v>
      </c>
      <c r="F468" s="33" t="s">
        <v>122</v>
      </c>
      <c r="G468" s="35">
        <f>G469</f>
        <v>712</v>
      </c>
      <c r="H468" s="35">
        <f t="shared" si="66"/>
        <v>720</v>
      </c>
      <c r="I468" s="35">
        <f t="shared" si="66"/>
        <v>720</v>
      </c>
    </row>
    <row r="469" spans="1:9" s="39" customFormat="1" ht="26.25" x14ac:dyDescent="0.25">
      <c r="A469" s="36" t="s">
        <v>123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124</v>
      </c>
      <c r="G469" s="35">
        <f>470+250-8</f>
        <v>712</v>
      </c>
      <c r="H469" s="35">
        <f>470+250</f>
        <v>720</v>
      </c>
      <c r="I469" s="35">
        <f>470+250</f>
        <v>720</v>
      </c>
    </row>
    <row r="470" spans="1:9" s="39" customFormat="1" ht="26.25" x14ac:dyDescent="0.25">
      <c r="A470" s="36" t="s">
        <v>377</v>
      </c>
      <c r="B470" s="33" t="s">
        <v>550</v>
      </c>
      <c r="C470" s="33" t="s">
        <v>146</v>
      </c>
      <c r="D470" s="33" t="s">
        <v>244</v>
      </c>
      <c r="E470" s="33" t="s">
        <v>378</v>
      </c>
      <c r="F470" s="33" t="s">
        <v>102</v>
      </c>
      <c r="G470" s="35">
        <f>G471</f>
        <v>50</v>
      </c>
      <c r="H470" s="35">
        <f t="shared" ref="H470:I472" si="67">H471</f>
        <v>50</v>
      </c>
      <c r="I470" s="35">
        <f t="shared" si="67"/>
        <v>50</v>
      </c>
    </row>
    <row r="471" spans="1:9" s="39" customFormat="1" ht="15" x14ac:dyDescent="0.25">
      <c r="A471" s="36" t="s">
        <v>180</v>
      </c>
      <c r="B471" s="33" t="s">
        <v>550</v>
      </c>
      <c r="C471" s="33" t="s">
        <v>146</v>
      </c>
      <c r="D471" s="33" t="s">
        <v>244</v>
      </c>
      <c r="E471" s="33" t="s">
        <v>379</v>
      </c>
      <c r="F471" s="33" t="s">
        <v>102</v>
      </c>
      <c r="G471" s="35">
        <f>G472</f>
        <v>50</v>
      </c>
      <c r="H471" s="35">
        <f t="shared" si="67"/>
        <v>50</v>
      </c>
      <c r="I471" s="35">
        <f t="shared" si="67"/>
        <v>50</v>
      </c>
    </row>
    <row r="472" spans="1:9" s="39" customFormat="1" ht="26.25" x14ac:dyDescent="0.25">
      <c r="A472" s="36" t="s">
        <v>121</v>
      </c>
      <c r="B472" s="33" t="s">
        <v>550</v>
      </c>
      <c r="C472" s="33" t="s">
        <v>146</v>
      </c>
      <c r="D472" s="33" t="s">
        <v>244</v>
      </c>
      <c r="E472" s="33" t="s">
        <v>379</v>
      </c>
      <c r="F472" s="33" t="s">
        <v>122</v>
      </c>
      <c r="G472" s="35">
        <f>G473</f>
        <v>50</v>
      </c>
      <c r="H472" s="35">
        <f t="shared" si="67"/>
        <v>50</v>
      </c>
      <c r="I472" s="35">
        <f t="shared" si="67"/>
        <v>50</v>
      </c>
    </row>
    <row r="473" spans="1:9" s="39" customFormat="1" ht="32.25" customHeight="1" x14ac:dyDescent="0.25">
      <c r="A473" s="36" t="s">
        <v>123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124</v>
      </c>
      <c r="G473" s="35">
        <v>50</v>
      </c>
      <c r="H473" s="35">
        <v>50</v>
      </c>
      <c r="I473" s="35">
        <v>50</v>
      </c>
    </row>
    <row r="474" spans="1:9" s="39" customFormat="1" ht="26.25" hidden="1" x14ac:dyDescent="0.25">
      <c r="A474" s="36" t="s">
        <v>380</v>
      </c>
      <c r="B474" s="33" t="s">
        <v>550</v>
      </c>
      <c r="C474" s="33" t="s">
        <v>146</v>
      </c>
      <c r="D474" s="33" t="s">
        <v>244</v>
      </c>
      <c r="E474" s="33" t="s">
        <v>381</v>
      </c>
      <c r="F474" s="33" t="s">
        <v>102</v>
      </c>
      <c r="G474" s="35">
        <f>G475</f>
        <v>0</v>
      </c>
    </row>
    <row r="475" spans="1:9" s="39" customFormat="1" ht="15" hidden="1" x14ac:dyDescent="0.25">
      <c r="A475" s="36" t="s">
        <v>180</v>
      </c>
      <c r="B475" s="33" t="s">
        <v>550</v>
      </c>
      <c r="C475" s="33" t="s">
        <v>146</v>
      </c>
      <c r="D475" s="33" t="s">
        <v>244</v>
      </c>
      <c r="E475" s="33" t="s">
        <v>382</v>
      </c>
      <c r="F475" s="33" t="s">
        <v>102</v>
      </c>
      <c r="G475" s="35">
        <f>G476</f>
        <v>0</v>
      </c>
    </row>
    <row r="476" spans="1:9" s="39" customFormat="1" ht="26.25" hidden="1" x14ac:dyDescent="0.25">
      <c r="A476" s="36" t="s">
        <v>121</v>
      </c>
      <c r="B476" s="33" t="s">
        <v>550</v>
      </c>
      <c r="C476" s="33" t="s">
        <v>146</v>
      </c>
      <c r="D476" s="33" t="s">
        <v>244</v>
      </c>
      <c r="E476" s="33" t="s">
        <v>382</v>
      </c>
      <c r="F476" s="33" t="s">
        <v>122</v>
      </c>
      <c r="G476" s="35">
        <f>G477</f>
        <v>0</v>
      </c>
    </row>
    <row r="477" spans="1:9" s="39" customFormat="1" ht="26.25" hidden="1" x14ac:dyDescent="0.25">
      <c r="A477" s="36" t="s">
        <v>123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124</v>
      </c>
      <c r="G477" s="35">
        <f>50-8.6-41.4</f>
        <v>0</v>
      </c>
    </row>
    <row r="478" spans="1:9" s="39" customFormat="1" ht="26.25" hidden="1" x14ac:dyDescent="0.25">
      <c r="A478" s="36" t="s">
        <v>360</v>
      </c>
      <c r="B478" s="33" t="s">
        <v>550</v>
      </c>
      <c r="C478" s="33" t="s">
        <v>146</v>
      </c>
      <c r="D478" s="33" t="s">
        <v>244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244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244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244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26.25" hidden="1" x14ac:dyDescent="0.25">
      <c r="A482" s="36" t="s">
        <v>123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124</v>
      </c>
      <c r="G482" s="35">
        <v>0</v>
      </c>
    </row>
    <row r="483" spans="1:9" s="39" customFormat="1" ht="26.25" hidden="1" x14ac:dyDescent="0.25">
      <c r="A483" s="36" t="s">
        <v>386</v>
      </c>
      <c r="B483" s="33" t="s">
        <v>550</v>
      </c>
      <c r="C483" s="33" t="s">
        <v>146</v>
      </c>
      <c r="D483" s="33" t="s">
        <v>146</v>
      </c>
      <c r="E483" s="33" t="s">
        <v>101</v>
      </c>
      <c r="F483" s="33" t="s">
        <v>102</v>
      </c>
      <c r="G483" s="35">
        <f>G484</f>
        <v>0</v>
      </c>
    </row>
    <row r="484" spans="1:9" s="39" customFormat="1" ht="26.25" hidden="1" x14ac:dyDescent="0.25">
      <c r="A484" s="36" t="s">
        <v>387</v>
      </c>
      <c r="B484" s="33" t="s">
        <v>550</v>
      </c>
      <c r="C484" s="33" t="s">
        <v>146</v>
      </c>
      <c r="D484" s="33" t="s">
        <v>146</v>
      </c>
      <c r="E484" s="33" t="s">
        <v>212</v>
      </c>
      <c r="F484" s="33" t="s">
        <v>102</v>
      </c>
      <c r="G484" s="35">
        <f>G485</f>
        <v>0</v>
      </c>
    </row>
    <row r="485" spans="1:9" s="39" customFormat="1" ht="15" hidden="1" x14ac:dyDescent="0.25">
      <c r="A485" s="36" t="s">
        <v>221</v>
      </c>
      <c r="B485" s="33" t="s">
        <v>550</v>
      </c>
      <c r="C485" s="33" t="s">
        <v>146</v>
      </c>
      <c r="D485" s="33" t="s">
        <v>146</v>
      </c>
      <c r="E485" s="33" t="s">
        <v>222</v>
      </c>
      <c r="F485" s="33" t="s">
        <v>102</v>
      </c>
      <c r="G485" s="35">
        <f>G486</f>
        <v>0</v>
      </c>
    </row>
    <row r="486" spans="1:9" s="39" customFormat="1" ht="15" hidden="1" x14ac:dyDescent="0.25">
      <c r="A486" s="36" t="s">
        <v>180</v>
      </c>
      <c r="B486" s="33" t="s">
        <v>550</v>
      </c>
      <c r="C486" s="33" t="s">
        <v>146</v>
      </c>
      <c r="D486" s="33" t="s">
        <v>146</v>
      </c>
      <c r="E486" s="33" t="s">
        <v>223</v>
      </c>
      <c r="F486" s="33" t="s">
        <v>102</v>
      </c>
      <c r="G486" s="35">
        <f>G487</f>
        <v>0</v>
      </c>
    </row>
    <row r="487" spans="1:9" s="39" customFormat="1" ht="26.25" hidden="1" x14ac:dyDescent="0.25">
      <c r="A487" s="36" t="s">
        <v>121</v>
      </c>
      <c r="B487" s="33" t="s">
        <v>550</v>
      </c>
      <c r="C487" s="33" t="s">
        <v>146</v>
      </c>
      <c r="D487" s="33" t="s">
        <v>146</v>
      </c>
      <c r="E487" s="33" t="s">
        <v>223</v>
      </c>
      <c r="F487" s="33" t="s">
        <v>122</v>
      </c>
      <c r="G487" s="35">
        <f>G488</f>
        <v>0</v>
      </c>
    </row>
    <row r="488" spans="1:9" s="39" customFormat="1" ht="16.5" hidden="1" customHeight="1" x14ac:dyDescent="0.25">
      <c r="A488" s="36" t="s">
        <v>123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124</v>
      </c>
      <c r="G488" s="35"/>
    </row>
    <row r="489" spans="1:9" s="38" customFormat="1" ht="15" x14ac:dyDescent="0.25">
      <c r="A489" s="36" t="s">
        <v>388</v>
      </c>
      <c r="B489" s="33" t="s">
        <v>550</v>
      </c>
      <c r="C489" s="33" t="s">
        <v>159</v>
      </c>
      <c r="D489" s="33" t="s">
        <v>100</v>
      </c>
      <c r="E489" s="33" t="s">
        <v>101</v>
      </c>
      <c r="F489" s="33" t="s">
        <v>102</v>
      </c>
      <c r="G489" s="35">
        <f>G490+G519+G545+G550</f>
        <v>50131.3</v>
      </c>
      <c r="H489" s="35">
        <f>H490+H519+H545+H550</f>
        <v>37200.300000000003</v>
      </c>
      <c r="I489" s="35">
        <f>I490+I519+I545+I550</f>
        <v>38404.400000000001</v>
      </c>
    </row>
    <row r="490" spans="1:9" s="38" customFormat="1" ht="15" x14ac:dyDescent="0.25">
      <c r="A490" s="36" t="s">
        <v>389</v>
      </c>
      <c r="B490" s="33" t="s">
        <v>550</v>
      </c>
      <c r="C490" s="33" t="s">
        <v>159</v>
      </c>
      <c r="D490" s="33" t="s">
        <v>99</v>
      </c>
      <c r="E490" s="33" t="s">
        <v>101</v>
      </c>
      <c r="F490" s="33" t="s">
        <v>102</v>
      </c>
      <c r="G490" s="35">
        <f>G491+G496</f>
        <v>22534.500000000004</v>
      </c>
      <c r="H490" s="35">
        <f>H491+H496</f>
        <v>16821.900000000001</v>
      </c>
      <c r="I490" s="35">
        <f>I491+I496</f>
        <v>17474.300000000003</v>
      </c>
    </row>
    <row r="491" spans="1:9" s="38" customFormat="1" ht="26.25" hidden="1" x14ac:dyDescent="0.25">
      <c r="A491" s="36" t="s">
        <v>390</v>
      </c>
      <c r="B491" s="33" t="s">
        <v>550</v>
      </c>
      <c r="C491" s="33" t="s">
        <v>159</v>
      </c>
      <c r="D491" s="33" t="s">
        <v>99</v>
      </c>
      <c r="E491" s="33" t="s">
        <v>391</v>
      </c>
      <c r="F491" s="33" t="s">
        <v>102</v>
      </c>
      <c r="G491" s="35">
        <f>G492</f>
        <v>0</v>
      </c>
      <c r="H491" s="35">
        <f t="shared" ref="H491:I494" si="68">H492</f>
        <v>0</v>
      </c>
      <c r="I491" s="35">
        <f t="shared" si="68"/>
        <v>0</v>
      </c>
    </row>
    <row r="492" spans="1:9" s="38" customFormat="1" ht="51.75" hidden="1" x14ac:dyDescent="0.25">
      <c r="A492" s="59" t="s">
        <v>392</v>
      </c>
      <c r="B492" s="40" t="s">
        <v>550</v>
      </c>
      <c r="C492" s="40" t="s">
        <v>159</v>
      </c>
      <c r="D492" s="40" t="s">
        <v>99</v>
      </c>
      <c r="E492" s="40" t="s">
        <v>393</v>
      </c>
      <c r="F492" s="40" t="s">
        <v>102</v>
      </c>
      <c r="G492" s="41">
        <f>G493</f>
        <v>0</v>
      </c>
      <c r="H492" s="41">
        <f t="shared" si="68"/>
        <v>0</v>
      </c>
      <c r="I492" s="41">
        <f t="shared" si="68"/>
        <v>0</v>
      </c>
    </row>
    <row r="493" spans="1:9" s="38" customFormat="1" ht="15" hidden="1" x14ac:dyDescent="0.25">
      <c r="A493" s="59" t="s">
        <v>180</v>
      </c>
      <c r="B493" s="40" t="s">
        <v>550</v>
      </c>
      <c r="C493" s="40" t="s">
        <v>159</v>
      </c>
      <c r="D493" s="40" t="s">
        <v>99</v>
      </c>
      <c r="E493" s="40" t="s">
        <v>394</v>
      </c>
      <c r="F493" s="40" t="s">
        <v>102</v>
      </c>
      <c r="G493" s="41">
        <f>G494</f>
        <v>0</v>
      </c>
      <c r="H493" s="41">
        <f t="shared" si="68"/>
        <v>0</v>
      </c>
      <c r="I493" s="41">
        <f t="shared" si="68"/>
        <v>0</v>
      </c>
    </row>
    <row r="494" spans="1:9" s="38" customFormat="1" ht="26.25" hidden="1" x14ac:dyDescent="0.25">
      <c r="A494" s="59" t="s">
        <v>395</v>
      </c>
      <c r="B494" s="40" t="s">
        <v>550</v>
      </c>
      <c r="C494" s="40" t="s">
        <v>159</v>
      </c>
      <c r="D494" s="40" t="s">
        <v>99</v>
      </c>
      <c r="E494" s="40" t="s">
        <v>394</v>
      </c>
      <c r="F494" s="40" t="s">
        <v>396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397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398</v>
      </c>
      <c r="G495" s="41">
        <f>63.1-63.1</f>
        <v>0</v>
      </c>
      <c r="H495" s="41">
        <f>63.1-63.1</f>
        <v>0</v>
      </c>
      <c r="I495" s="41">
        <f>63.1-63.1</f>
        <v>0</v>
      </c>
    </row>
    <row r="496" spans="1:9" s="38" customFormat="1" ht="39" x14ac:dyDescent="0.25">
      <c r="A496" s="36" t="s">
        <v>399</v>
      </c>
      <c r="B496" s="33" t="s">
        <v>550</v>
      </c>
      <c r="C496" s="33" t="s">
        <v>159</v>
      </c>
      <c r="D496" s="33" t="s">
        <v>99</v>
      </c>
      <c r="E496" s="33" t="s">
        <v>400</v>
      </c>
      <c r="F496" s="33" t="s">
        <v>102</v>
      </c>
      <c r="G496" s="35">
        <f>G497+G510+G513+G516</f>
        <v>22534.500000000004</v>
      </c>
      <c r="H496" s="35">
        <f>H497+H510+H513+H516</f>
        <v>16821.900000000001</v>
      </c>
      <c r="I496" s="35">
        <f>I497+I510+I513+I516</f>
        <v>17474.300000000003</v>
      </c>
    </row>
    <row r="497" spans="1:9" s="38" customFormat="1" ht="51.75" x14ac:dyDescent="0.25">
      <c r="A497" s="36" t="s">
        <v>401</v>
      </c>
      <c r="B497" s="33" t="s">
        <v>550</v>
      </c>
      <c r="C497" s="33" t="s">
        <v>159</v>
      </c>
      <c r="D497" s="33" t="s">
        <v>99</v>
      </c>
      <c r="E497" s="33" t="s">
        <v>402</v>
      </c>
      <c r="F497" s="33" t="s">
        <v>102</v>
      </c>
      <c r="G497" s="35">
        <f>G498+G504+G507+G501</f>
        <v>11040.300000000003</v>
      </c>
      <c r="H497" s="35">
        <f t="shared" ref="H497:I497" si="69">H498+H504+H507</f>
        <v>8985</v>
      </c>
      <c r="I497" s="35">
        <f t="shared" si="69"/>
        <v>9231.9000000000015</v>
      </c>
    </row>
    <row r="498" spans="1:9" s="38" customFormat="1" ht="39" x14ac:dyDescent="0.25">
      <c r="A498" s="36" t="s">
        <v>403</v>
      </c>
      <c r="B498" s="33" t="s">
        <v>550</v>
      </c>
      <c r="C498" s="33" t="s">
        <v>159</v>
      </c>
      <c r="D498" s="33" t="s">
        <v>99</v>
      </c>
      <c r="E498" s="33" t="s">
        <v>404</v>
      </c>
      <c r="F498" s="33" t="s">
        <v>102</v>
      </c>
      <c r="G498" s="35">
        <f>G499</f>
        <v>8905.6000000000022</v>
      </c>
      <c r="H498" s="35">
        <f t="shared" ref="H498:I499" si="70">H499</f>
        <v>8985</v>
      </c>
      <c r="I498" s="35">
        <f t="shared" si="70"/>
        <v>9231.9000000000015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404</v>
      </c>
      <c r="F499" s="33" t="s">
        <v>396</v>
      </c>
      <c r="G499" s="35">
        <f>G500</f>
        <v>8905.6000000000022</v>
      </c>
      <c r="H499" s="35">
        <f t="shared" si="70"/>
        <v>8985</v>
      </c>
      <c r="I499" s="35">
        <f t="shared" si="70"/>
        <v>9231.9000000000015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398</v>
      </c>
      <c r="G500" s="35">
        <f>9800-16.3-728.8-149.3</f>
        <v>8905.6000000000022</v>
      </c>
      <c r="H500" s="35">
        <f>10349.1-1364.1</f>
        <v>8985</v>
      </c>
      <c r="I500" s="35">
        <f>10643.7-1411.8</f>
        <v>9231.9000000000015</v>
      </c>
    </row>
    <row r="501" spans="1:9" s="38" customFormat="1" ht="39" x14ac:dyDescent="0.25">
      <c r="A501" s="36" t="s">
        <v>791</v>
      </c>
      <c r="B501" s="33" t="s">
        <v>550</v>
      </c>
      <c r="C501" s="33" t="s">
        <v>159</v>
      </c>
      <c r="D501" s="33" t="s">
        <v>99</v>
      </c>
      <c r="E501" s="33" t="s">
        <v>810</v>
      </c>
      <c r="F501" s="33" t="s">
        <v>102</v>
      </c>
      <c r="G501" s="35">
        <f>G502</f>
        <v>1342.1</v>
      </c>
      <c r="H501" s="35">
        <v>0</v>
      </c>
      <c r="I501" s="35"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810</v>
      </c>
      <c r="F502" s="33" t="s">
        <v>396</v>
      </c>
      <c r="G502" s="35">
        <f>G503</f>
        <v>1342.1</v>
      </c>
      <c r="H502" s="35">
        <v>0</v>
      </c>
      <c r="I502" s="35"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398</v>
      </c>
      <c r="G503" s="35"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715</v>
      </c>
      <c r="B504" s="33" t="s">
        <v>550</v>
      </c>
      <c r="C504" s="33" t="s">
        <v>159</v>
      </c>
      <c r="D504" s="33" t="s">
        <v>99</v>
      </c>
      <c r="E504" s="33" t="s">
        <v>722</v>
      </c>
      <c r="F504" s="33" t="s">
        <v>102</v>
      </c>
      <c r="G504" s="35">
        <f>G505</f>
        <v>752.9</v>
      </c>
      <c r="H504" s="35">
        <f t="shared" ref="H504:I505" si="71">H505</f>
        <v>0</v>
      </c>
      <c r="I504" s="35">
        <f t="shared" si="71"/>
        <v>0</v>
      </c>
    </row>
    <row r="505" spans="1:9" s="38" customFormat="1" ht="26.25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722</v>
      </c>
      <c r="F505" s="33" t="s">
        <v>396</v>
      </c>
      <c r="G505" s="35">
        <f>G506</f>
        <v>752.9</v>
      </c>
      <c r="H505" s="35">
        <f t="shared" si="71"/>
        <v>0</v>
      </c>
      <c r="I505" s="35">
        <f t="shared" si="71"/>
        <v>0</v>
      </c>
    </row>
    <row r="506" spans="1:9" s="38" customFormat="1" ht="15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398</v>
      </c>
      <c r="G506" s="35">
        <f>292.9+460</f>
        <v>752.9</v>
      </c>
      <c r="H506" s="35">
        <v>0</v>
      </c>
      <c r="I506" s="35">
        <v>0</v>
      </c>
    </row>
    <row r="507" spans="1:9" s="38" customFormat="1" ht="39" x14ac:dyDescent="0.25">
      <c r="A507" s="36" t="s">
        <v>717</v>
      </c>
      <c r="B507" s="33" t="s">
        <v>550</v>
      </c>
      <c r="C507" s="33" t="s">
        <v>159</v>
      </c>
      <c r="D507" s="33" t="s">
        <v>99</v>
      </c>
      <c r="E507" s="33" t="s">
        <v>723</v>
      </c>
      <c r="F507" s="33" t="s">
        <v>102</v>
      </c>
      <c r="G507" s="35">
        <f>G508</f>
        <v>39.700000000000003</v>
      </c>
      <c r="H507" s="35">
        <f t="shared" ref="H507:I508" si="72">H508</f>
        <v>0</v>
      </c>
      <c r="I507" s="35">
        <f t="shared" si="72"/>
        <v>0</v>
      </c>
    </row>
    <row r="508" spans="1:9" s="38" customFormat="1" ht="26.25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723</v>
      </c>
      <c r="F508" s="33" t="s">
        <v>396</v>
      </c>
      <c r="G508" s="35">
        <f>G509</f>
        <v>39.700000000000003</v>
      </c>
      <c r="H508" s="35">
        <f t="shared" si="72"/>
        <v>0</v>
      </c>
      <c r="I508" s="35">
        <f t="shared" si="72"/>
        <v>0</v>
      </c>
    </row>
    <row r="509" spans="1:9" s="38" customFormat="1" ht="15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398</v>
      </c>
      <c r="G509" s="35">
        <f>16.3+23.4</f>
        <v>39.700000000000003</v>
      </c>
      <c r="H509" s="35">
        <v>0</v>
      </c>
      <c r="I509" s="35">
        <v>0</v>
      </c>
    </row>
    <row r="510" spans="1:9" s="38" customFormat="1" ht="51.75" x14ac:dyDescent="0.25">
      <c r="A510" s="36" t="s">
        <v>405</v>
      </c>
      <c r="B510" s="33" t="s">
        <v>550</v>
      </c>
      <c r="C510" s="33" t="s">
        <v>159</v>
      </c>
      <c r="D510" s="33" t="s">
        <v>99</v>
      </c>
      <c r="E510" s="33" t="s">
        <v>406</v>
      </c>
      <c r="F510" s="33" t="s">
        <v>102</v>
      </c>
      <c r="G510" s="35">
        <f t="shared" ref="G510:I511" si="73">G511</f>
        <v>88</v>
      </c>
      <c r="H510" s="35">
        <f t="shared" si="73"/>
        <v>88</v>
      </c>
      <c r="I510" s="35">
        <f t="shared" si="73"/>
        <v>88</v>
      </c>
    </row>
    <row r="511" spans="1:9" s="38" customFormat="1" ht="30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406</v>
      </c>
      <c r="F511" s="33" t="s">
        <v>396</v>
      </c>
      <c r="G511" s="35">
        <f t="shared" si="73"/>
        <v>88</v>
      </c>
      <c r="H511" s="35">
        <f t="shared" si="73"/>
        <v>88</v>
      </c>
      <c r="I511" s="35">
        <f t="shared" si="73"/>
        <v>88</v>
      </c>
    </row>
    <row r="512" spans="1:9" s="38" customFormat="1" ht="18.75" customHeight="1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398</v>
      </c>
      <c r="G512" s="35">
        <v>88</v>
      </c>
      <c r="H512" s="35">
        <v>88</v>
      </c>
      <c r="I512" s="35">
        <v>88</v>
      </c>
    </row>
    <row r="513" spans="1:9" s="38" customFormat="1" ht="132" customHeight="1" x14ac:dyDescent="0.25">
      <c r="A513" s="36" t="s">
        <v>407</v>
      </c>
      <c r="B513" s="33" t="s">
        <v>550</v>
      </c>
      <c r="C513" s="33" t="s">
        <v>159</v>
      </c>
      <c r="D513" s="33" t="s">
        <v>99</v>
      </c>
      <c r="E513" s="33" t="s">
        <v>408</v>
      </c>
      <c r="F513" s="33" t="s">
        <v>102</v>
      </c>
      <c r="G513" s="35">
        <f t="shared" ref="G513:I514" si="74">G514</f>
        <v>48</v>
      </c>
      <c r="H513" s="35">
        <f t="shared" si="74"/>
        <v>48</v>
      </c>
      <c r="I513" s="35">
        <f t="shared" si="74"/>
        <v>49.6</v>
      </c>
    </row>
    <row r="514" spans="1:9" s="38" customFormat="1" ht="30" customHeight="1" x14ac:dyDescent="0.25">
      <c r="A514" s="36" t="s">
        <v>395</v>
      </c>
      <c r="B514" s="33" t="s">
        <v>550</v>
      </c>
      <c r="C514" s="33" t="s">
        <v>159</v>
      </c>
      <c r="D514" s="33" t="s">
        <v>99</v>
      </c>
      <c r="E514" s="33" t="s">
        <v>408</v>
      </c>
      <c r="F514" s="33" t="s">
        <v>396</v>
      </c>
      <c r="G514" s="35">
        <f t="shared" si="74"/>
        <v>48</v>
      </c>
      <c r="H514" s="35">
        <f t="shared" si="74"/>
        <v>48</v>
      </c>
      <c r="I514" s="35">
        <f t="shared" si="74"/>
        <v>49.6</v>
      </c>
    </row>
    <row r="515" spans="1:9" s="38" customFormat="1" ht="19.5" customHeight="1" x14ac:dyDescent="0.25">
      <c r="A515" s="36" t="s">
        <v>397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398</v>
      </c>
      <c r="G515" s="35">
        <f>46.4+1.6</f>
        <v>48</v>
      </c>
      <c r="H515" s="35">
        <v>48</v>
      </c>
      <c r="I515" s="35">
        <v>49.6</v>
      </c>
    </row>
    <row r="516" spans="1:9" s="38" customFormat="1" ht="39" x14ac:dyDescent="0.25">
      <c r="A516" s="36" t="s">
        <v>409</v>
      </c>
      <c r="B516" s="33" t="s">
        <v>550</v>
      </c>
      <c r="C516" s="33" t="s">
        <v>159</v>
      </c>
      <c r="D516" s="33" t="s">
        <v>99</v>
      </c>
      <c r="E516" s="33" t="s">
        <v>410</v>
      </c>
      <c r="F516" s="33" t="s">
        <v>102</v>
      </c>
      <c r="G516" s="35">
        <f t="shared" ref="G516:I517" si="75">G517</f>
        <v>11358.2</v>
      </c>
      <c r="H516" s="35">
        <f t="shared" si="75"/>
        <v>7700.9</v>
      </c>
      <c r="I516" s="35">
        <f t="shared" si="75"/>
        <v>8104.8</v>
      </c>
    </row>
    <row r="517" spans="1:9" s="38" customFormat="1" ht="27" customHeight="1" x14ac:dyDescent="0.25">
      <c r="A517" s="36" t="s">
        <v>395</v>
      </c>
      <c r="B517" s="33" t="s">
        <v>550</v>
      </c>
      <c r="C517" s="33" t="s">
        <v>159</v>
      </c>
      <c r="D517" s="33" t="s">
        <v>99</v>
      </c>
      <c r="E517" s="33" t="s">
        <v>410</v>
      </c>
      <c r="F517" s="33" t="s">
        <v>396</v>
      </c>
      <c r="G517" s="35">
        <f t="shared" si="75"/>
        <v>11358.2</v>
      </c>
      <c r="H517" s="35">
        <f t="shared" si="75"/>
        <v>7700.9</v>
      </c>
      <c r="I517" s="35">
        <f t="shared" si="75"/>
        <v>8104.8</v>
      </c>
    </row>
    <row r="518" spans="1:9" s="38" customFormat="1" ht="15" x14ac:dyDescent="0.25">
      <c r="A518" s="36" t="s">
        <v>397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398</v>
      </c>
      <c r="G518" s="35">
        <f>7617.1+2060+1681.1</f>
        <v>11358.2</v>
      </c>
      <c r="H518" s="35">
        <v>7700.9</v>
      </c>
      <c r="I518" s="35">
        <v>8104.8</v>
      </c>
    </row>
    <row r="519" spans="1:9" s="38" customFormat="1" ht="15" x14ac:dyDescent="0.25">
      <c r="A519" s="36" t="s">
        <v>411</v>
      </c>
      <c r="B519" s="33" t="s">
        <v>550</v>
      </c>
      <c r="C519" s="33" t="s">
        <v>159</v>
      </c>
      <c r="D519" s="33" t="s">
        <v>104</v>
      </c>
      <c r="E519" s="33" t="s">
        <v>101</v>
      </c>
      <c r="F519" s="33" t="s">
        <v>102</v>
      </c>
      <c r="G519" s="35">
        <f>G520+G540</f>
        <v>27128.399999999998</v>
      </c>
      <c r="H519" s="35">
        <f>H520+H540</f>
        <v>19874.900000000001</v>
      </c>
      <c r="I519" s="35">
        <f>I520+I540</f>
        <v>20426.599999999999</v>
      </c>
    </row>
    <row r="520" spans="1:9" s="38" customFormat="1" ht="90" x14ac:dyDescent="0.25">
      <c r="A520" s="36" t="s">
        <v>429</v>
      </c>
      <c r="B520" s="33" t="s">
        <v>550</v>
      </c>
      <c r="C520" s="33" t="s">
        <v>159</v>
      </c>
      <c r="D520" s="33" t="s">
        <v>104</v>
      </c>
      <c r="E520" s="33" t="s">
        <v>430</v>
      </c>
      <c r="F520" s="33" t="s">
        <v>102</v>
      </c>
      <c r="G520" s="35">
        <f>G521</f>
        <v>27128.399999999998</v>
      </c>
      <c r="H520" s="35">
        <f>H521</f>
        <v>19874.900000000001</v>
      </c>
      <c r="I520" s="35">
        <f>I521</f>
        <v>20426.599999999999</v>
      </c>
    </row>
    <row r="521" spans="1:9" s="38" customFormat="1" ht="55.5" customHeight="1" x14ac:dyDescent="0.25">
      <c r="A521" s="36" t="s">
        <v>431</v>
      </c>
      <c r="B521" s="33" t="s">
        <v>550</v>
      </c>
      <c r="C521" s="33" t="s">
        <v>159</v>
      </c>
      <c r="D521" s="33" t="s">
        <v>104</v>
      </c>
      <c r="E521" s="33" t="s">
        <v>432</v>
      </c>
      <c r="F521" s="33" t="s">
        <v>102</v>
      </c>
      <c r="G521" s="35">
        <f>G531+G534+G537+G525+G528+G522</f>
        <v>27128.399999999998</v>
      </c>
      <c r="H521" s="35">
        <f t="shared" ref="H521:I521" si="76">H531+H534+H537+H525</f>
        <v>19874.900000000001</v>
      </c>
      <c r="I521" s="35">
        <f t="shared" si="76"/>
        <v>20426.599999999999</v>
      </c>
    </row>
    <row r="522" spans="1:9" s="38" customFormat="1" ht="41.25" customHeight="1" x14ac:dyDescent="0.25">
      <c r="A522" s="36" t="s">
        <v>791</v>
      </c>
      <c r="B522" s="33" t="s">
        <v>550</v>
      </c>
      <c r="C522" s="33" t="s">
        <v>159</v>
      </c>
      <c r="D522" s="33" t="s">
        <v>104</v>
      </c>
      <c r="E522" s="33" t="s">
        <v>811</v>
      </c>
      <c r="F522" s="33" t="s">
        <v>102</v>
      </c>
      <c r="G522" s="35">
        <f>G523</f>
        <v>2308.5</v>
      </c>
      <c r="H522" s="35">
        <v>0</v>
      </c>
      <c r="I522" s="35">
        <v>0</v>
      </c>
    </row>
    <row r="523" spans="1:9" s="38" customFormat="1" ht="34.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811</v>
      </c>
      <c r="F523" s="33" t="s">
        <v>396</v>
      </c>
      <c r="G523" s="35">
        <f>G524</f>
        <v>2308.5</v>
      </c>
      <c r="H523" s="35">
        <v>0</v>
      </c>
      <c r="I523" s="35">
        <v>0</v>
      </c>
    </row>
    <row r="524" spans="1:9" s="38" customFormat="1" ht="22.5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398</v>
      </c>
      <c r="G524" s="35">
        <f>2449.4-140.9</f>
        <v>2308.5</v>
      </c>
      <c r="H524" s="35">
        <v>0</v>
      </c>
      <c r="I524" s="35">
        <v>0</v>
      </c>
    </row>
    <row r="525" spans="1:9" s="38" customFormat="1" ht="28.5" customHeight="1" x14ac:dyDescent="0.25">
      <c r="A525" s="36" t="s">
        <v>715</v>
      </c>
      <c r="B525" s="33" t="s">
        <v>550</v>
      </c>
      <c r="C525" s="33" t="s">
        <v>159</v>
      </c>
      <c r="D525" s="33" t="s">
        <v>104</v>
      </c>
      <c r="E525" s="33" t="s">
        <v>724</v>
      </c>
      <c r="F525" s="33" t="s">
        <v>102</v>
      </c>
      <c r="G525" s="35">
        <f>G526</f>
        <v>605</v>
      </c>
      <c r="H525" s="35">
        <f t="shared" ref="H525:I526" si="77">H526</f>
        <v>0</v>
      </c>
      <c r="I525" s="35">
        <f t="shared" si="77"/>
        <v>0</v>
      </c>
    </row>
    <row r="526" spans="1:9" s="38" customFormat="1" ht="30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724</v>
      </c>
      <c r="F526" s="33" t="s">
        <v>396</v>
      </c>
      <c r="G526" s="35">
        <f>G527</f>
        <v>605</v>
      </c>
      <c r="H526" s="35">
        <f t="shared" si="77"/>
        <v>0</v>
      </c>
      <c r="I526" s="35">
        <f t="shared" si="77"/>
        <v>0</v>
      </c>
    </row>
    <row r="527" spans="1:9" s="38" customFormat="1" ht="24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398</v>
      </c>
      <c r="G527" s="35">
        <f>225+380</f>
        <v>605</v>
      </c>
      <c r="H527" s="35">
        <v>0</v>
      </c>
      <c r="I527" s="35">
        <v>0</v>
      </c>
    </row>
    <row r="528" spans="1:9" s="38" customFormat="1" ht="42.75" customHeight="1" x14ac:dyDescent="0.25">
      <c r="A528" s="36" t="s">
        <v>717</v>
      </c>
      <c r="B528" s="33" t="s">
        <v>550</v>
      </c>
      <c r="C528" s="33" t="s">
        <v>159</v>
      </c>
      <c r="D528" s="33" t="s">
        <v>104</v>
      </c>
      <c r="E528" s="33" t="s">
        <v>725</v>
      </c>
      <c r="F528" s="33" t="s">
        <v>102</v>
      </c>
      <c r="G528" s="35">
        <f>G529</f>
        <v>31.8</v>
      </c>
      <c r="H528" s="35">
        <f t="shared" ref="H528:I529" si="78">H529</f>
        <v>0</v>
      </c>
      <c r="I528" s="35">
        <f t="shared" si="78"/>
        <v>0</v>
      </c>
    </row>
    <row r="529" spans="1:10" s="38" customFormat="1" ht="33.75" customHeight="1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725</v>
      </c>
      <c r="F529" s="33" t="s">
        <v>396</v>
      </c>
      <c r="G529" s="35">
        <f>G530</f>
        <v>31.8</v>
      </c>
      <c r="H529" s="35">
        <f t="shared" si="78"/>
        <v>0</v>
      </c>
      <c r="I529" s="35">
        <f t="shared" si="78"/>
        <v>0</v>
      </c>
    </row>
    <row r="530" spans="1:10" s="38" customFormat="1" ht="24" customHeight="1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398</v>
      </c>
      <c r="G530" s="35">
        <f>12.5+19.3</f>
        <v>31.8</v>
      </c>
      <c r="H530" s="35">
        <v>0</v>
      </c>
      <c r="I530" s="35">
        <v>0</v>
      </c>
    </row>
    <row r="531" spans="1:10" s="38" customFormat="1" ht="67.5" customHeight="1" x14ac:dyDescent="0.25">
      <c r="A531" s="36" t="s">
        <v>433</v>
      </c>
      <c r="B531" s="33" t="s">
        <v>550</v>
      </c>
      <c r="C531" s="33" t="s">
        <v>159</v>
      </c>
      <c r="D531" s="33" t="s">
        <v>104</v>
      </c>
      <c r="E531" s="33" t="s">
        <v>434</v>
      </c>
      <c r="F531" s="33" t="s">
        <v>102</v>
      </c>
      <c r="G531" s="35">
        <f t="shared" ref="G531:I532" si="79">G532</f>
        <v>294.39999999999998</v>
      </c>
      <c r="H531" s="35">
        <f t="shared" si="79"/>
        <v>294.39999999999998</v>
      </c>
      <c r="I531" s="35">
        <f t="shared" si="79"/>
        <v>304.5</v>
      </c>
    </row>
    <row r="532" spans="1:10" s="38" customFormat="1" ht="29.25" customHeight="1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434</v>
      </c>
      <c r="F532" s="33" t="s">
        <v>396</v>
      </c>
      <c r="G532" s="35">
        <f t="shared" si="79"/>
        <v>294.39999999999998</v>
      </c>
      <c r="H532" s="35">
        <f t="shared" si="79"/>
        <v>294.39999999999998</v>
      </c>
      <c r="I532" s="35">
        <f t="shared" si="79"/>
        <v>304.5</v>
      </c>
    </row>
    <row r="533" spans="1:10" s="38" customFormat="1" ht="20.25" customHeight="1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398</v>
      </c>
      <c r="G533" s="35">
        <v>294.39999999999998</v>
      </c>
      <c r="H533" s="35">
        <v>294.39999999999998</v>
      </c>
      <c r="I533" s="35">
        <v>304.5</v>
      </c>
    </row>
    <row r="534" spans="1:10" s="38" customFormat="1" ht="39" x14ac:dyDescent="0.25">
      <c r="A534" s="36" t="s">
        <v>403</v>
      </c>
      <c r="B534" s="33" t="s">
        <v>550</v>
      </c>
      <c r="C534" s="33" t="s">
        <v>159</v>
      </c>
      <c r="D534" s="33" t="s">
        <v>104</v>
      </c>
      <c r="E534" s="33" t="s">
        <v>435</v>
      </c>
      <c r="F534" s="33" t="s">
        <v>102</v>
      </c>
      <c r="G534" s="35">
        <f t="shared" ref="G534:I535" si="80">G535</f>
        <v>7643.1</v>
      </c>
      <c r="H534" s="35">
        <f t="shared" si="80"/>
        <v>7661.6</v>
      </c>
      <c r="I534" s="35">
        <f t="shared" si="80"/>
        <v>7797.7999999999993</v>
      </c>
    </row>
    <row r="535" spans="1:10" s="38" customFormat="1" ht="26.25" x14ac:dyDescent="0.25">
      <c r="A535" s="36" t="s">
        <v>395</v>
      </c>
      <c r="B535" s="33" t="s">
        <v>550</v>
      </c>
      <c r="C535" s="33" t="s">
        <v>159</v>
      </c>
      <c r="D535" s="33" t="s">
        <v>104</v>
      </c>
      <c r="E535" s="33" t="s">
        <v>435</v>
      </c>
      <c r="F535" s="33" t="s">
        <v>396</v>
      </c>
      <c r="G535" s="35">
        <f t="shared" si="80"/>
        <v>7643.1</v>
      </c>
      <c r="H535" s="35">
        <f t="shared" si="80"/>
        <v>7661.6</v>
      </c>
      <c r="I535" s="35">
        <f t="shared" si="80"/>
        <v>7797.7999999999993</v>
      </c>
    </row>
    <row r="536" spans="1:10" s="38" customFormat="1" ht="15" x14ac:dyDescent="0.25">
      <c r="A536" s="36" t="s">
        <v>397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398</v>
      </c>
      <c r="G536" s="35">
        <f>8885.5-12.5-1087.4-300+157.5</f>
        <v>7643.1</v>
      </c>
      <c r="H536" s="35">
        <f>10332.5-2670.9</f>
        <v>7661.6</v>
      </c>
      <c r="I536" s="35">
        <f>10562.3-2764.5</f>
        <v>7797.7999999999993</v>
      </c>
      <c r="J536" s="60"/>
    </row>
    <row r="537" spans="1:10" s="38" customFormat="1" ht="26.25" x14ac:dyDescent="0.25">
      <c r="A537" s="36" t="s">
        <v>436</v>
      </c>
      <c r="B537" s="33" t="s">
        <v>550</v>
      </c>
      <c r="C537" s="33" t="s">
        <v>159</v>
      </c>
      <c r="D537" s="33" t="s">
        <v>104</v>
      </c>
      <c r="E537" s="33" t="s">
        <v>437</v>
      </c>
      <c r="F537" s="33" t="s">
        <v>102</v>
      </c>
      <c r="G537" s="35">
        <f t="shared" ref="G537:I538" si="81">G538</f>
        <v>16245.6</v>
      </c>
      <c r="H537" s="35">
        <f t="shared" si="81"/>
        <v>11918.9</v>
      </c>
      <c r="I537" s="35">
        <f t="shared" si="81"/>
        <v>12324.3</v>
      </c>
    </row>
    <row r="538" spans="1:10" s="38" customFormat="1" ht="26.25" x14ac:dyDescent="0.25">
      <c r="A538" s="36" t="s">
        <v>395</v>
      </c>
      <c r="B538" s="33" t="s">
        <v>550</v>
      </c>
      <c r="C538" s="33" t="s">
        <v>159</v>
      </c>
      <c r="D538" s="33" t="s">
        <v>104</v>
      </c>
      <c r="E538" s="33" t="s">
        <v>437</v>
      </c>
      <c r="F538" s="33" t="s">
        <v>396</v>
      </c>
      <c r="G538" s="35">
        <f t="shared" si="81"/>
        <v>16245.6</v>
      </c>
      <c r="H538" s="35">
        <f t="shared" si="81"/>
        <v>11918.9</v>
      </c>
      <c r="I538" s="35">
        <f t="shared" si="81"/>
        <v>12324.3</v>
      </c>
    </row>
    <row r="539" spans="1:10" s="38" customFormat="1" ht="15" x14ac:dyDescent="0.25">
      <c r="A539" s="36" t="s">
        <v>397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398</v>
      </c>
      <c r="G539" s="35">
        <f>11524.7+2641+2079.9</f>
        <v>16245.6</v>
      </c>
      <c r="H539" s="35">
        <v>11918.9</v>
      </c>
      <c r="I539" s="35">
        <v>12324.3</v>
      </c>
    </row>
    <row r="540" spans="1:10" s="38" customFormat="1" ht="26.25" hidden="1" x14ac:dyDescent="0.25">
      <c r="A540" s="36" t="s">
        <v>390</v>
      </c>
      <c r="B540" s="33" t="s">
        <v>550</v>
      </c>
      <c r="C540" s="33" t="s">
        <v>159</v>
      </c>
      <c r="D540" s="33" t="s">
        <v>104</v>
      </c>
      <c r="E540" s="33" t="s">
        <v>391</v>
      </c>
      <c r="F540" s="33" t="s">
        <v>102</v>
      </c>
      <c r="G540" s="35">
        <f>G541</f>
        <v>0</v>
      </c>
    </row>
    <row r="541" spans="1:10" s="38" customFormat="1" ht="51.75" hidden="1" x14ac:dyDescent="0.25">
      <c r="A541" s="36" t="s">
        <v>392</v>
      </c>
      <c r="B541" s="33" t="s">
        <v>550</v>
      </c>
      <c r="C541" s="33" t="s">
        <v>159</v>
      </c>
      <c r="D541" s="33" t="s">
        <v>104</v>
      </c>
      <c r="E541" s="33" t="s">
        <v>393</v>
      </c>
      <c r="F541" s="33" t="s">
        <v>102</v>
      </c>
      <c r="G541" s="35">
        <f>G542</f>
        <v>0</v>
      </c>
    </row>
    <row r="542" spans="1:10" s="38" customFormat="1" ht="15" hidden="1" x14ac:dyDescent="0.25">
      <c r="A542" s="36" t="s">
        <v>180</v>
      </c>
      <c r="B542" s="33" t="s">
        <v>550</v>
      </c>
      <c r="C542" s="33" t="s">
        <v>159</v>
      </c>
      <c r="D542" s="33" t="s">
        <v>104</v>
      </c>
      <c r="E542" s="33" t="s">
        <v>394</v>
      </c>
      <c r="F542" s="33" t="s">
        <v>102</v>
      </c>
      <c r="G542" s="35">
        <f>G543</f>
        <v>0</v>
      </c>
    </row>
    <row r="543" spans="1:10" s="38" customFormat="1" ht="26.25" hidden="1" x14ac:dyDescent="0.25">
      <c r="A543" s="36" t="s">
        <v>395</v>
      </c>
      <c r="B543" s="33" t="s">
        <v>550</v>
      </c>
      <c r="C543" s="33" t="s">
        <v>159</v>
      </c>
      <c r="D543" s="33" t="s">
        <v>104</v>
      </c>
      <c r="E543" s="33" t="s">
        <v>394</v>
      </c>
      <c r="F543" s="33" t="s">
        <v>396</v>
      </c>
      <c r="G543" s="35">
        <f>G544</f>
        <v>0</v>
      </c>
    </row>
    <row r="544" spans="1:10" s="38" customFormat="1" ht="15" hidden="1" x14ac:dyDescent="0.25">
      <c r="A544" s="36" t="s">
        <v>397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398</v>
      </c>
      <c r="G544" s="35">
        <f>64.2-64.2</f>
        <v>0</v>
      </c>
    </row>
    <row r="545" spans="1:9" s="38" customFormat="1" ht="31.5" customHeight="1" x14ac:dyDescent="0.25">
      <c r="A545" s="36" t="s">
        <v>444</v>
      </c>
      <c r="B545" s="33" t="s">
        <v>550</v>
      </c>
      <c r="C545" s="33" t="s">
        <v>159</v>
      </c>
      <c r="D545" s="33" t="s">
        <v>146</v>
      </c>
      <c r="E545" s="33" t="s">
        <v>101</v>
      </c>
      <c r="F545" s="33" t="s">
        <v>102</v>
      </c>
      <c r="G545" s="35">
        <f>G546</f>
        <v>151.9</v>
      </c>
      <c r="H545" s="35">
        <f t="shared" ref="H545:I548" si="82">H546</f>
        <v>187</v>
      </c>
      <c r="I545" s="35">
        <f t="shared" si="82"/>
        <v>187</v>
      </c>
    </row>
    <row r="546" spans="1:9" s="38" customFormat="1" ht="38.25" customHeight="1" x14ac:dyDescent="0.25">
      <c r="A546" s="36" t="s">
        <v>182</v>
      </c>
      <c r="B546" s="33" t="s">
        <v>550</v>
      </c>
      <c r="C546" s="33" t="s">
        <v>159</v>
      </c>
      <c r="D546" s="33" t="s">
        <v>146</v>
      </c>
      <c r="E546" s="33" t="s">
        <v>183</v>
      </c>
      <c r="F546" s="33" t="s">
        <v>102</v>
      </c>
      <c r="G546" s="35">
        <f>G547</f>
        <v>151.9</v>
      </c>
      <c r="H546" s="35">
        <f t="shared" si="82"/>
        <v>187</v>
      </c>
      <c r="I546" s="35">
        <f t="shared" si="82"/>
        <v>187</v>
      </c>
    </row>
    <row r="547" spans="1:9" s="38" customFormat="1" ht="95.25" customHeight="1" x14ac:dyDescent="0.25">
      <c r="A547" s="36" t="s">
        <v>445</v>
      </c>
      <c r="B547" s="33" t="s">
        <v>550</v>
      </c>
      <c r="C547" s="33" t="s">
        <v>159</v>
      </c>
      <c r="D547" s="33" t="s">
        <v>146</v>
      </c>
      <c r="E547" s="33" t="s">
        <v>188</v>
      </c>
      <c r="F547" s="33" t="s">
        <v>102</v>
      </c>
      <c r="G547" s="35">
        <f>G548</f>
        <v>151.9</v>
      </c>
      <c r="H547" s="35">
        <f t="shared" si="82"/>
        <v>187</v>
      </c>
      <c r="I547" s="35">
        <f t="shared" si="82"/>
        <v>187</v>
      </c>
    </row>
    <row r="548" spans="1:9" s="38" customFormat="1" ht="27" customHeight="1" x14ac:dyDescent="0.25">
      <c r="A548" s="36" t="s">
        <v>121</v>
      </c>
      <c r="B548" s="33" t="s">
        <v>550</v>
      </c>
      <c r="C548" s="33" t="s">
        <v>159</v>
      </c>
      <c r="D548" s="33" t="s">
        <v>146</v>
      </c>
      <c r="E548" s="33" t="s">
        <v>189</v>
      </c>
      <c r="F548" s="33" t="s">
        <v>122</v>
      </c>
      <c r="G548" s="35">
        <f>G549</f>
        <v>151.9</v>
      </c>
      <c r="H548" s="35">
        <f t="shared" si="82"/>
        <v>187</v>
      </c>
      <c r="I548" s="35">
        <f t="shared" si="82"/>
        <v>187</v>
      </c>
    </row>
    <row r="549" spans="1:9" s="38" customFormat="1" ht="27.75" customHeight="1" x14ac:dyDescent="0.25">
      <c r="A549" s="36" t="s">
        <v>123</v>
      </c>
      <c r="B549" s="33" t="s">
        <v>550</v>
      </c>
      <c r="C549" s="33" t="s">
        <v>159</v>
      </c>
      <c r="D549" s="33" t="s">
        <v>146</v>
      </c>
      <c r="E549" s="33" t="s">
        <v>189</v>
      </c>
      <c r="F549" s="33" t="s">
        <v>124</v>
      </c>
      <c r="G549" s="35">
        <f>22+165+2.5+10-55+1.1+6.3</f>
        <v>151.9</v>
      </c>
      <c r="H549" s="35">
        <f>22+165</f>
        <v>187</v>
      </c>
      <c r="I549" s="35">
        <f>22+165</f>
        <v>187</v>
      </c>
    </row>
    <row r="550" spans="1:9" s="38" customFormat="1" ht="18.75" customHeight="1" x14ac:dyDescent="0.25">
      <c r="A550" s="36" t="s">
        <v>558</v>
      </c>
      <c r="B550" s="33" t="s">
        <v>550</v>
      </c>
      <c r="C550" s="33" t="s">
        <v>159</v>
      </c>
      <c r="D550" s="33" t="s">
        <v>159</v>
      </c>
      <c r="E550" s="33" t="s">
        <v>101</v>
      </c>
      <c r="F550" s="33" t="s">
        <v>102</v>
      </c>
      <c r="G550" s="35">
        <f>G551</f>
        <v>316.5</v>
      </c>
      <c r="H550" s="35">
        <f>H551</f>
        <v>316.5</v>
      </c>
      <c r="I550" s="35">
        <f>I551</f>
        <v>316.5</v>
      </c>
    </row>
    <row r="551" spans="1:9" s="38" customFormat="1" ht="28.5" customHeight="1" x14ac:dyDescent="0.25">
      <c r="A551" s="36" t="s">
        <v>447</v>
      </c>
      <c r="B551" s="33" t="s">
        <v>550</v>
      </c>
      <c r="C551" s="33" t="s">
        <v>159</v>
      </c>
      <c r="D551" s="33" t="s">
        <v>159</v>
      </c>
      <c r="E551" s="33" t="s">
        <v>448</v>
      </c>
      <c r="F551" s="33" t="s">
        <v>102</v>
      </c>
      <c r="G551" s="35">
        <f>G552+G558</f>
        <v>316.5</v>
      </c>
      <c r="H551" s="35">
        <f>H552+H558</f>
        <v>316.5</v>
      </c>
      <c r="I551" s="35">
        <f>I552+I558</f>
        <v>316.5</v>
      </c>
    </row>
    <row r="552" spans="1:9" s="38" customFormat="1" ht="28.5" customHeight="1" x14ac:dyDescent="0.25">
      <c r="A552" s="36" t="s">
        <v>449</v>
      </c>
      <c r="B552" s="33" t="s">
        <v>550</v>
      </c>
      <c r="C552" s="33" t="s">
        <v>159</v>
      </c>
      <c r="D552" s="33" t="s">
        <v>159</v>
      </c>
      <c r="E552" s="33" t="s">
        <v>450</v>
      </c>
      <c r="F552" s="33" t="s">
        <v>102</v>
      </c>
      <c r="G552" s="35">
        <f>G553</f>
        <v>259.60000000000002</v>
      </c>
      <c r="H552" s="35">
        <f t="shared" ref="H552:I554" si="83">H553</f>
        <v>272.60000000000002</v>
      </c>
      <c r="I552" s="35">
        <f t="shared" si="83"/>
        <v>272.60000000000002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451</v>
      </c>
      <c r="F553" s="33" t="s">
        <v>102</v>
      </c>
      <c r="G553" s="35">
        <f>G554</f>
        <v>259.60000000000002</v>
      </c>
      <c r="H553" s="35">
        <f t="shared" si="83"/>
        <v>272.60000000000002</v>
      </c>
      <c r="I553" s="35">
        <f t="shared" si="83"/>
        <v>272.60000000000002</v>
      </c>
    </row>
    <row r="554" spans="1:9" s="38" customFormat="1" ht="30.7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451</v>
      </c>
      <c r="F554" s="33" t="s">
        <v>396</v>
      </c>
      <c r="G554" s="35">
        <f>G555</f>
        <v>259.60000000000002</v>
      </c>
      <c r="H554" s="35">
        <f t="shared" si="83"/>
        <v>272.60000000000002</v>
      </c>
      <c r="I554" s="35">
        <f t="shared" si="83"/>
        <v>272.60000000000002</v>
      </c>
    </row>
    <row r="555" spans="1:9" s="38" customFormat="1" ht="21.75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398</v>
      </c>
      <c r="G555" s="35">
        <f>272.6-13</f>
        <v>259.60000000000002</v>
      </c>
      <c r="H555" s="35">
        <v>272.60000000000002</v>
      </c>
      <c r="I555" s="35">
        <v>272.60000000000002</v>
      </c>
    </row>
    <row r="556" spans="1:9" s="38" customFormat="1" ht="39" hidden="1" customHeight="1" x14ac:dyDescent="0.25">
      <c r="A556" s="36" t="s">
        <v>452</v>
      </c>
      <c r="B556" s="33" t="s">
        <v>550</v>
      </c>
      <c r="C556" s="33" t="s">
        <v>159</v>
      </c>
      <c r="D556" s="33" t="s">
        <v>249</v>
      </c>
      <c r="E556" s="33" t="s">
        <v>453</v>
      </c>
      <c r="F556" s="33" t="s">
        <v>102</v>
      </c>
      <c r="G556" s="35" t="e">
        <f>#REF!/1000</f>
        <v>#REF!</v>
      </c>
    </row>
    <row r="557" spans="1:9" s="38" customFormat="1" ht="15" hidden="1" customHeight="1" x14ac:dyDescent="0.25">
      <c r="A557" s="36" t="s">
        <v>454</v>
      </c>
      <c r="B557" s="33" t="s">
        <v>550</v>
      </c>
      <c r="C557" s="33" t="s">
        <v>159</v>
      </c>
      <c r="D557" s="33" t="s">
        <v>249</v>
      </c>
      <c r="E557" s="33" t="s">
        <v>453</v>
      </c>
      <c r="F557" s="33" t="s">
        <v>455</v>
      </c>
      <c r="G557" s="35" t="e">
        <f>#REF!/1000</f>
        <v>#REF!</v>
      </c>
    </row>
    <row r="558" spans="1:9" s="38" customFormat="1" ht="30.75" customHeight="1" x14ac:dyDescent="0.25">
      <c r="A558" s="36" t="s">
        <v>456</v>
      </c>
      <c r="B558" s="33" t="s">
        <v>550</v>
      </c>
      <c r="C558" s="33" t="s">
        <v>159</v>
      </c>
      <c r="D558" s="33" t="s">
        <v>159</v>
      </c>
      <c r="E558" s="33" t="s">
        <v>457</v>
      </c>
      <c r="F558" s="33" t="s">
        <v>102</v>
      </c>
      <c r="G558" s="35">
        <f>G559</f>
        <v>56.9</v>
      </c>
      <c r="H558" s="35">
        <f t="shared" ref="H558:I560" si="84">H559</f>
        <v>43.9</v>
      </c>
      <c r="I558" s="35">
        <f t="shared" si="84"/>
        <v>43.9</v>
      </c>
    </row>
    <row r="559" spans="1:9" s="38" customFormat="1" ht="21" customHeight="1" x14ac:dyDescent="0.25">
      <c r="A559" s="36" t="s">
        <v>180</v>
      </c>
      <c r="B559" s="33" t="s">
        <v>550</v>
      </c>
      <c r="C559" s="33" t="s">
        <v>159</v>
      </c>
      <c r="D559" s="33" t="s">
        <v>159</v>
      </c>
      <c r="E559" s="33" t="s">
        <v>458</v>
      </c>
      <c r="F559" s="33" t="s">
        <v>102</v>
      </c>
      <c r="G559" s="35">
        <f>G560</f>
        <v>56.9</v>
      </c>
      <c r="H559" s="35">
        <f t="shared" si="84"/>
        <v>43.9</v>
      </c>
      <c r="I559" s="35">
        <f t="shared" si="84"/>
        <v>43.9</v>
      </c>
    </row>
    <row r="560" spans="1:9" s="38" customFormat="1" ht="34.5" customHeight="1" x14ac:dyDescent="0.25">
      <c r="A560" s="36" t="s">
        <v>395</v>
      </c>
      <c r="B560" s="33" t="s">
        <v>550</v>
      </c>
      <c r="C560" s="33" t="s">
        <v>159</v>
      </c>
      <c r="D560" s="33" t="s">
        <v>159</v>
      </c>
      <c r="E560" s="33" t="s">
        <v>458</v>
      </c>
      <c r="F560" s="33" t="s">
        <v>396</v>
      </c>
      <c r="G560" s="35">
        <f>G561</f>
        <v>56.9</v>
      </c>
      <c r="H560" s="35">
        <f t="shared" si="84"/>
        <v>43.9</v>
      </c>
      <c r="I560" s="35">
        <f t="shared" si="84"/>
        <v>43.9</v>
      </c>
    </row>
    <row r="561" spans="1:10" s="38" customFormat="1" ht="18" customHeight="1" x14ac:dyDescent="0.25">
      <c r="A561" s="36" t="s">
        <v>397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398</v>
      </c>
      <c r="G561" s="35">
        <f>43.9+13</f>
        <v>56.9</v>
      </c>
      <c r="H561" s="35">
        <v>43.9</v>
      </c>
      <c r="I561" s="35">
        <v>43.9</v>
      </c>
    </row>
    <row r="562" spans="1:10" s="38" customFormat="1" ht="19.5" customHeight="1" x14ac:dyDescent="0.25">
      <c r="A562" s="36" t="s">
        <v>481</v>
      </c>
      <c r="B562" s="33" t="s">
        <v>550</v>
      </c>
      <c r="C562" s="33" t="s">
        <v>482</v>
      </c>
      <c r="D562" s="33" t="s">
        <v>100</v>
      </c>
      <c r="E562" s="33" t="s">
        <v>101</v>
      </c>
      <c r="F562" s="33" t="s">
        <v>102</v>
      </c>
      <c r="G562" s="35">
        <f>G563+G568+G576</f>
        <v>742.19999999999993</v>
      </c>
      <c r="H562" s="35">
        <f>H563+H568+H576</f>
        <v>1013.9</v>
      </c>
      <c r="I562" s="35">
        <f>I563+I568+I576</f>
        <v>1025.4000000000001</v>
      </c>
    </row>
    <row r="563" spans="1:10" s="38" customFormat="1" ht="15" x14ac:dyDescent="0.25">
      <c r="A563" s="36" t="s">
        <v>483</v>
      </c>
      <c r="B563" s="33" t="s">
        <v>550</v>
      </c>
      <c r="C563" s="33" t="s">
        <v>482</v>
      </c>
      <c r="D563" s="33" t="s">
        <v>99</v>
      </c>
      <c r="E563" s="33" t="s">
        <v>101</v>
      </c>
      <c r="F563" s="33" t="s">
        <v>102</v>
      </c>
      <c r="G563" s="35">
        <f>G564</f>
        <v>172.5</v>
      </c>
      <c r="H563" s="35">
        <f t="shared" ref="H563:I566" si="85">H564</f>
        <v>402</v>
      </c>
      <c r="I563" s="35">
        <f t="shared" si="85"/>
        <v>402</v>
      </c>
    </row>
    <row r="564" spans="1:10" s="42" customFormat="1" ht="26.25" x14ac:dyDescent="0.25">
      <c r="A564" s="36" t="s">
        <v>340</v>
      </c>
      <c r="B564" s="33" t="s">
        <v>550</v>
      </c>
      <c r="C564" s="33" t="s">
        <v>482</v>
      </c>
      <c r="D564" s="33" t="s">
        <v>99</v>
      </c>
      <c r="E564" s="33" t="s">
        <v>341</v>
      </c>
      <c r="F564" s="33" t="s">
        <v>102</v>
      </c>
      <c r="G564" s="35">
        <f>G565</f>
        <v>172.5</v>
      </c>
      <c r="H564" s="35">
        <f t="shared" si="85"/>
        <v>402</v>
      </c>
      <c r="I564" s="35">
        <f t="shared" si="85"/>
        <v>402</v>
      </c>
    </row>
    <row r="565" spans="1:10" s="42" customFormat="1" ht="19.5" customHeight="1" x14ac:dyDescent="0.25">
      <c r="A565" s="36" t="s">
        <v>484</v>
      </c>
      <c r="B565" s="33" t="s">
        <v>550</v>
      </c>
      <c r="C565" s="33" t="s">
        <v>482</v>
      </c>
      <c r="D565" s="33" t="s">
        <v>99</v>
      </c>
      <c r="E565" s="33" t="s">
        <v>485</v>
      </c>
      <c r="F565" s="33" t="s">
        <v>102</v>
      </c>
      <c r="G565" s="35">
        <f>G566</f>
        <v>172.5</v>
      </c>
      <c r="H565" s="35">
        <f t="shared" si="85"/>
        <v>402</v>
      </c>
      <c r="I565" s="35">
        <f t="shared" si="85"/>
        <v>402</v>
      </c>
    </row>
    <row r="566" spans="1:10" s="39" customFormat="1" ht="18.75" customHeight="1" x14ac:dyDescent="0.25">
      <c r="A566" s="36" t="s">
        <v>486</v>
      </c>
      <c r="B566" s="33" t="s">
        <v>550</v>
      </c>
      <c r="C566" s="33" t="s">
        <v>482</v>
      </c>
      <c r="D566" s="33" t="s">
        <v>99</v>
      </c>
      <c r="E566" s="33" t="s">
        <v>485</v>
      </c>
      <c r="F566" s="33" t="s">
        <v>487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39" customFormat="1" ht="18.75" customHeight="1" x14ac:dyDescent="0.25">
      <c r="A567" s="36" t="s">
        <v>488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489</v>
      </c>
      <c r="G567" s="35">
        <f>402-229.5</f>
        <v>172.5</v>
      </c>
      <c r="H567" s="35">
        <v>402</v>
      </c>
      <c r="I567" s="35">
        <v>402</v>
      </c>
    </row>
    <row r="568" spans="1:10" s="39" customFormat="1" ht="18" customHeight="1" x14ac:dyDescent="0.25">
      <c r="A568" s="36" t="s">
        <v>490</v>
      </c>
      <c r="B568" s="33" t="s">
        <v>550</v>
      </c>
      <c r="C568" s="33" t="s">
        <v>482</v>
      </c>
      <c r="D568" s="33" t="s">
        <v>244</v>
      </c>
      <c r="E568" s="33" t="s">
        <v>101</v>
      </c>
      <c r="F568" s="33" t="s">
        <v>102</v>
      </c>
      <c r="G568" s="35">
        <f t="shared" ref="G568:I569" si="86">G569</f>
        <v>317.09999999999997</v>
      </c>
      <c r="H568" s="35">
        <f t="shared" si="86"/>
        <v>328.5</v>
      </c>
      <c r="I568" s="35">
        <f t="shared" si="86"/>
        <v>340</v>
      </c>
    </row>
    <row r="569" spans="1:10" s="38" customFormat="1" ht="28.5" customHeight="1" x14ac:dyDescent="0.25">
      <c r="A569" s="36" t="s">
        <v>340</v>
      </c>
      <c r="B569" s="33" t="s">
        <v>550</v>
      </c>
      <c r="C569" s="33" t="s">
        <v>482</v>
      </c>
      <c r="D569" s="33" t="s">
        <v>244</v>
      </c>
      <c r="E569" s="33" t="s">
        <v>341</v>
      </c>
      <c r="F569" s="33" t="s">
        <v>102</v>
      </c>
      <c r="G569" s="35">
        <f t="shared" si="86"/>
        <v>317.09999999999997</v>
      </c>
      <c r="H569" s="35">
        <f t="shared" si="86"/>
        <v>328.5</v>
      </c>
      <c r="I569" s="35">
        <f t="shared" si="86"/>
        <v>340</v>
      </c>
    </row>
    <row r="570" spans="1:10" s="42" customFormat="1" ht="54" customHeight="1" x14ac:dyDescent="0.25">
      <c r="A570" s="36" t="s">
        <v>491</v>
      </c>
      <c r="B570" s="33" t="s">
        <v>550</v>
      </c>
      <c r="C570" s="33" t="s">
        <v>482</v>
      </c>
      <c r="D570" s="33" t="s">
        <v>244</v>
      </c>
      <c r="E570" s="33" t="s">
        <v>492</v>
      </c>
      <c r="F570" s="33" t="s">
        <v>102</v>
      </c>
      <c r="G570" s="35">
        <f>G571+G573</f>
        <v>317.09999999999997</v>
      </c>
      <c r="H570" s="35">
        <f>H571+H573</f>
        <v>328.5</v>
      </c>
      <c r="I570" s="35">
        <f>I571+I573</f>
        <v>340</v>
      </c>
    </row>
    <row r="571" spans="1:10" s="42" customFormat="1" ht="32.25" customHeight="1" x14ac:dyDescent="0.25">
      <c r="A571" s="36" t="s">
        <v>121</v>
      </c>
      <c r="B571" s="33" t="s">
        <v>550</v>
      </c>
      <c r="C571" s="33" t="s">
        <v>482</v>
      </c>
      <c r="D571" s="33" t="s">
        <v>244</v>
      </c>
      <c r="E571" s="33" t="s">
        <v>492</v>
      </c>
      <c r="F571" s="33" t="s">
        <v>122</v>
      </c>
      <c r="G571" s="35">
        <f>G572</f>
        <v>5.7</v>
      </c>
      <c r="H571" s="61">
        <f>H572</f>
        <v>5.9</v>
      </c>
      <c r="I571" s="61">
        <f>I572</f>
        <v>6.1</v>
      </c>
      <c r="J571" s="62"/>
    </row>
    <row r="572" spans="1:10" s="42" customFormat="1" ht="34.5" customHeight="1" x14ac:dyDescent="0.25">
      <c r="A572" s="36" t="s">
        <v>256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124</v>
      </c>
      <c r="G572" s="35">
        <v>5.7</v>
      </c>
      <c r="H572" s="35">
        <v>5.9</v>
      </c>
      <c r="I572" s="35">
        <v>6.1</v>
      </c>
      <c r="J572" s="62"/>
    </row>
    <row r="573" spans="1:10" s="39" customFormat="1" ht="19.5" customHeight="1" x14ac:dyDescent="0.25">
      <c r="A573" s="36" t="s">
        <v>486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487</v>
      </c>
      <c r="G573" s="35">
        <f>G574</f>
        <v>311.39999999999998</v>
      </c>
      <c r="H573" s="61">
        <f>H574</f>
        <v>322.60000000000002</v>
      </c>
      <c r="I573" s="61">
        <f>I574</f>
        <v>333.9</v>
      </c>
    </row>
    <row r="574" spans="1:10" s="39" customFormat="1" ht="21" customHeight="1" x14ac:dyDescent="0.25">
      <c r="A574" s="36" t="s">
        <v>488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489</v>
      </c>
      <c r="G574" s="35">
        <v>311.39999999999998</v>
      </c>
      <c r="H574" s="35">
        <v>322.60000000000002</v>
      </c>
      <c r="I574" s="35">
        <v>333.9</v>
      </c>
    </row>
    <row r="575" spans="1:10" s="39" customFormat="1" ht="2.25" hidden="1" customHeight="1" x14ac:dyDescent="0.25">
      <c r="A575" s="36"/>
      <c r="B575" s="33"/>
      <c r="C575" s="33"/>
      <c r="D575" s="33"/>
      <c r="E575" s="33"/>
      <c r="F575" s="33"/>
      <c r="G575" s="35" t="e">
        <f>#REF!/1000</f>
        <v>#REF!</v>
      </c>
    </row>
    <row r="576" spans="1:10" s="38" customFormat="1" ht="18.75" customHeight="1" x14ac:dyDescent="0.25">
      <c r="A576" s="36" t="s">
        <v>493</v>
      </c>
      <c r="B576" s="33" t="s">
        <v>550</v>
      </c>
      <c r="C576" s="33" t="s">
        <v>482</v>
      </c>
      <c r="D576" s="33" t="s">
        <v>116</v>
      </c>
      <c r="E576" s="33" t="s">
        <v>101</v>
      </c>
      <c r="F576" s="33" t="s">
        <v>102</v>
      </c>
      <c r="G576" s="35">
        <f>G577</f>
        <v>252.59999999999997</v>
      </c>
      <c r="H576" s="35">
        <f>H577</f>
        <v>283.39999999999998</v>
      </c>
      <c r="I576" s="35">
        <f>I577</f>
        <v>283.39999999999998</v>
      </c>
    </row>
    <row r="577" spans="1:9" s="38" customFormat="1" ht="29.25" customHeight="1" x14ac:dyDescent="0.25">
      <c r="A577" s="36" t="s">
        <v>340</v>
      </c>
      <c r="B577" s="33" t="s">
        <v>550</v>
      </c>
      <c r="C577" s="33" t="s">
        <v>482</v>
      </c>
      <c r="D577" s="33" t="s">
        <v>116</v>
      </c>
      <c r="E577" s="33" t="s">
        <v>341</v>
      </c>
      <c r="F577" s="33" t="s">
        <v>102</v>
      </c>
      <c r="G577" s="35">
        <f>G581+G578</f>
        <v>252.59999999999997</v>
      </c>
      <c r="H577" s="35">
        <f>H581+H578</f>
        <v>283.39999999999998</v>
      </c>
      <c r="I577" s="35">
        <f>I581+I578</f>
        <v>283.39999999999998</v>
      </c>
    </row>
    <row r="578" spans="1:9" s="38" customFormat="1" ht="77.25" hidden="1" x14ac:dyDescent="0.25">
      <c r="A578" s="36" t="s">
        <v>141</v>
      </c>
      <c r="B578" s="33" t="s">
        <v>550</v>
      </c>
      <c r="C578" s="33" t="s">
        <v>482</v>
      </c>
      <c r="D578" s="33" t="s">
        <v>116</v>
      </c>
      <c r="E578" s="33" t="s">
        <v>142</v>
      </c>
      <c r="F578" s="33" t="s">
        <v>102</v>
      </c>
      <c r="G578" s="35">
        <f t="shared" ref="G578:I579" si="87">G579</f>
        <v>0</v>
      </c>
      <c r="H578" s="35">
        <f t="shared" si="87"/>
        <v>0</v>
      </c>
      <c r="I578" s="35">
        <f t="shared" si="87"/>
        <v>0</v>
      </c>
    </row>
    <row r="579" spans="1:9" s="38" customFormat="1" ht="26.25" hidden="1" x14ac:dyDescent="0.25">
      <c r="A579" s="36" t="s">
        <v>121</v>
      </c>
      <c r="B579" s="33" t="s">
        <v>550</v>
      </c>
      <c r="C579" s="33" t="s">
        <v>482</v>
      </c>
      <c r="D579" s="33" t="s">
        <v>116</v>
      </c>
      <c r="E579" s="33" t="s">
        <v>142</v>
      </c>
      <c r="F579" s="33" t="s">
        <v>122</v>
      </c>
      <c r="G579" s="35">
        <f t="shared" si="87"/>
        <v>0</v>
      </c>
      <c r="H579" s="35">
        <f t="shared" si="87"/>
        <v>0</v>
      </c>
      <c r="I579" s="35">
        <f t="shared" si="87"/>
        <v>0</v>
      </c>
    </row>
    <row r="580" spans="1:9" s="38" customFormat="1" ht="26.25" hidden="1" x14ac:dyDescent="0.25">
      <c r="A580" s="36" t="s">
        <v>123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124</v>
      </c>
      <c r="G580" s="35">
        <f>4.9-4.9</f>
        <v>0</v>
      </c>
      <c r="H580" s="35">
        <f>4.9-4.9</f>
        <v>0</v>
      </c>
      <c r="I580" s="35">
        <f>4.9-4.9</f>
        <v>0</v>
      </c>
    </row>
    <row r="581" spans="1:9" s="38" customFormat="1" ht="61.5" customHeight="1" x14ac:dyDescent="0.25">
      <c r="A581" s="36" t="s">
        <v>494</v>
      </c>
      <c r="B581" s="33" t="s">
        <v>550</v>
      </c>
      <c r="C581" s="33" t="s">
        <v>482</v>
      </c>
      <c r="D581" s="33" t="s">
        <v>116</v>
      </c>
      <c r="E581" s="33" t="s">
        <v>495</v>
      </c>
      <c r="F581" s="33" t="s">
        <v>102</v>
      </c>
      <c r="G581" s="35">
        <f t="shared" ref="G581:I582" si="88">G582</f>
        <v>252.59999999999997</v>
      </c>
      <c r="H581" s="35">
        <f t="shared" si="88"/>
        <v>283.39999999999998</v>
      </c>
      <c r="I581" s="35">
        <f t="shared" si="88"/>
        <v>283.39999999999998</v>
      </c>
    </row>
    <row r="582" spans="1:9" s="38" customFormat="1" ht="18" customHeight="1" x14ac:dyDescent="0.25">
      <c r="A582" s="36" t="s">
        <v>496</v>
      </c>
      <c r="B582" s="33" t="s">
        <v>550</v>
      </c>
      <c r="C582" s="33" t="s">
        <v>482</v>
      </c>
      <c r="D582" s="33" t="s">
        <v>116</v>
      </c>
      <c r="E582" s="33" t="s">
        <v>495</v>
      </c>
      <c r="F582" s="33" t="s">
        <v>487</v>
      </c>
      <c r="G582" s="35">
        <f t="shared" si="88"/>
        <v>252.59999999999997</v>
      </c>
      <c r="H582" s="35">
        <f t="shared" si="88"/>
        <v>283.39999999999998</v>
      </c>
      <c r="I582" s="35">
        <f t="shared" si="88"/>
        <v>283.39999999999998</v>
      </c>
    </row>
    <row r="583" spans="1:9" s="38" customFormat="1" ht="18" customHeight="1" x14ac:dyDescent="0.25">
      <c r="A583" s="36" t="s">
        <v>488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489</v>
      </c>
      <c r="G583" s="35">
        <f>273.4-20.8</f>
        <v>252.59999999999997</v>
      </c>
      <c r="H583" s="35">
        <v>283.39999999999998</v>
      </c>
      <c r="I583" s="35">
        <v>283.39999999999998</v>
      </c>
    </row>
    <row r="584" spans="1:9" s="38" customFormat="1" ht="15" hidden="1" x14ac:dyDescent="0.25">
      <c r="A584" s="36" t="s">
        <v>497</v>
      </c>
      <c r="B584" s="33" t="s">
        <v>550</v>
      </c>
      <c r="C584" s="33" t="s">
        <v>482</v>
      </c>
      <c r="D584" s="33" t="s">
        <v>155</v>
      </c>
      <c r="E584" s="33" t="s">
        <v>101</v>
      </c>
      <c r="F584" s="33" t="s">
        <v>102</v>
      </c>
      <c r="G584" s="35">
        <f>G585</f>
        <v>0</v>
      </c>
    </row>
    <row r="585" spans="1:9" s="38" customFormat="1" ht="26.25" hidden="1" x14ac:dyDescent="0.25">
      <c r="A585" s="36" t="s">
        <v>340</v>
      </c>
      <c r="B585" s="33" t="s">
        <v>550</v>
      </c>
      <c r="C585" s="33" t="s">
        <v>482</v>
      </c>
      <c r="D585" s="33" t="s">
        <v>155</v>
      </c>
      <c r="E585" s="33" t="s">
        <v>341</v>
      </c>
      <c r="F585" s="33" t="s">
        <v>102</v>
      </c>
      <c r="G585" s="35">
        <f>G586</f>
        <v>0</v>
      </c>
    </row>
    <row r="586" spans="1:9" s="38" customFormat="1" ht="26.25" hidden="1" x14ac:dyDescent="0.25">
      <c r="A586" s="36" t="s">
        <v>498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102</v>
      </c>
      <c r="G586" s="35">
        <f>G587</f>
        <v>0</v>
      </c>
    </row>
    <row r="587" spans="1:9" s="38" customFormat="1" ht="15" hidden="1" x14ac:dyDescent="0.25">
      <c r="A587" s="36" t="s">
        <v>496</v>
      </c>
      <c r="B587" s="33" t="s">
        <v>550</v>
      </c>
      <c r="C587" s="33" t="s">
        <v>482</v>
      </c>
      <c r="D587" s="33" t="s">
        <v>155</v>
      </c>
      <c r="E587" s="33" t="s">
        <v>499</v>
      </c>
      <c r="F587" s="33" t="s">
        <v>487</v>
      </c>
      <c r="G587" s="35">
        <f>G592</f>
        <v>0</v>
      </c>
    </row>
    <row r="588" spans="1:9" s="38" customFormat="1" ht="15" x14ac:dyDescent="0.25">
      <c r="A588" s="36" t="s">
        <v>500</v>
      </c>
      <c r="B588" s="33" t="s">
        <v>550</v>
      </c>
      <c r="C588" s="33" t="s">
        <v>165</v>
      </c>
      <c r="D588" s="33" t="s">
        <v>100</v>
      </c>
      <c r="E588" s="33" t="s">
        <v>101</v>
      </c>
      <c r="F588" s="33" t="s">
        <v>102</v>
      </c>
      <c r="G588" s="118">
        <f>G589</f>
        <v>1011.4000000000001</v>
      </c>
      <c r="H588" s="117">
        <v>0</v>
      </c>
      <c r="I588" s="117">
        <v>0</v>
      </c>
    </row>
    <row r="589" spans="1:9" s="38" customFormat="1" ht="15" x14ac:dyDescent="0.25">
      <c r="A589" s="36" t="s">
        <v>501</v>
      </c>
      <c r="B589" s="33" t="s">
        <v>550</v>
      </c>
      <c r="C589" s="33" t="s">
        <v>165</v>
      </c>
      <c r="D589" s="33" t="s">
        <v>104</v>
      </c>
      <c r="E589" s="33" t="s">
        <v>101</v>
      </c>
      <c r="F589" s="33" t="s">
        <v>102</v>
      </c>
      <c r="G589" s="118">
        <f>G590</f>
        <v>1011.4000000000001</v>
      </c>
      <c r="H589" s="117">
        <v>0</v>
      </c>
      <c r="I589" s="117">
        <v>0</v>
      </c>
    </row>
    <row r="590" spans="1:9" s="38" customFormat="1" ht="39" x14ac:dyDescent="0.25">
      <c r="A590" s="36" t="s">
        <v>441</v>
      </c>
      <c r="B590" s="33" t="s">
        <v>550</v>
      </c>
      <c r="C590" s="33" t="s">
        <v>165</v>
      </c>
      <c r="D590" s="33" t="s">
        <v>104</v>
      </c>
      <c r="E590" s="33" t="s">
        <v>413</v>
      </c>
      <c r="F590" s="33" t="s">
        <v>102</v>
      </c>
      <c r="G590" s="118">
        <f>G591</f>
        <v>1011.4000000000001</v>
      </c>
      <c r="H590" s="117">
        <v>0</v>
      </c>
      <c r="I590" s="117">
        <v>0</v>
      </c>
    </row>
    <row r="591" spans="1:9" s="38" customFormat="1" ht="26.25" x14ac:dyDescent="0.25">
      <c r="A591" s="36" t="s">
        <v>815</v>
      </c>
      <c r="B591" s="33" t="s">
        <v>550</v>
      </c>
      <c r="C591" s="33" t="s">
        <v>165</v>
      </c>
      <c r="D591" s="33" t="s">
        <v>104</v>
      </c>
      <c r="E591" s="33" t="s">
        <v>816</v>
      </c>
      <c r="F591" s="33" t="s">
        <v>102</v>
      </c>
      <c r="G591" s="118">
        <f>G596+G599+G593</f>
        <v>1011.4000000000001</v>
      </c>
      <c r="H591" s="117">
        <v>0</v>
      </c>
      <c r="I591" s="117">
        <v>0</v>
      </c>
    </row>
    <row r="592" spans="1:9" s="38" customFormat="1" ht="15.75" hidden="1" customHeight="1" x14ac:dyDescent="0.25">
      <c r="A592" s="36" t="s">
        <v>488</v>
      </c>
      <c r="B592" s="33" t="s">
        <v>550</v>
      </c>
      <c r="C592" s="33" t="s">
        <v>482</v>
      </c>
      <c r="D592" s="33" t="s">
        <v>155</v>
      </c>
      <c r="E592" s="33" t="s">
        <v>499</v>
      </c>
      <c r="F592" s="33" t="s">
        <v>489</v>
      </c>
      <c r="G592" s="118">
        <v>0</v>
      </c>
      <c r="H592" s="117"/>
      <c r="I592" s="117"/>
    </row>
    <row r="593" spans="1:9" s="38" customFormat="1" ht="41.25" customHeight="1" x14ac:dyDescent="0.25">
      <c r="A593" s="36" t="s">
        <v>817</v>
      </c>
      <c r="B593" s="33" t="s">
        <v>550</v>
      </c>
      <c r="C593" s="33" t="s">
        <v>165</v>
      </c>
      <c r="D593" s="33" t="s">
        <v>104</v>
      </c>
      <c r="E593" s="33" t="s">
        <v>818</v>
      </c>
      <c r="F593" s="33" t="s">
        <v>102</v>
      </c>
      <c r="G593" s="118">
        <f>G594</f>
        <v>859.7</v>
      </c>
      <c r="H593" s="117">
        <v>0</v>
      </c>
      <c r="I593" s="117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818</v>
      </c>
      <c r="F594" s="33" t="s">
        <v>122</v>
      </c>
      <c r="G594" s="118">
        <f>G595</f>
        <v>859.7</v>
      </c>
      <c r="H594" s="117">
        <v>0</v>
      </c>
      <c r="I594" s="117">
        <v>0</v>
      </c>
    </row>
    <row r="595" spans="1:9" s="38" customFormat="1" ht="30.75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124</v>
      </c>
      <c r="G595" s="118">
        <v>859.7</v>
      </c>
      <c r="H595" s="117">
        <v>0</v>
      </c>
      <c r="I595" s="117">
        <v>0</v>
      </c>
    </row>
    <row r="596" spans="1:9" s="38" customFormat="1" ht="42" customHeight="1" x14ac:dyDescent="0.25">
      <c r="A596" s="36" t="s">
        <v>819</v>
      </c>
      <c r="B596" s="33" t="s">
        <v>550</v>
      </c>
      <c r="C596" s="33" t="s">
        <v>165</v>
      </c>
      <c r="D596" s="33" t="s">
        <v>104</v>
      </c>
      <c r="E596" s="33" t="s">
        <v>820</v>
      </c>
      <c r="F596" s="33" t="s">
        <v>102</v>
      </c>
      <c r="G596" s="118">
        <f>G597</f>
        <v>101.1</v>
      </c>
      <c r="H596" s="117">
        <v>0</v>
      </c>
      <c r="I596" s="117">
        <v>0</v>
      </c>
    </row>
    <row r="597" spans="1:9" s="38" customFormat="1" ht="30" customHeight="1" x14ac:dyDescent="0.25">
      <c r="A597" s="36" t="s">
        <v>121</v>
      </c>
      <c r="B597" s="33" t="s">
        <v>550</v>
      </c>
      <c r="C597" s="33" t="s">
        <v>165</v>
      </c>
      <c r="D597" s="33" t="s">
        <v>104</v>
      </c>
      <c r="E597" s="33" t="s">
        <v>820</v>
      </c>
      <c r="F597" s="33" t="s">
        <v>122</v>
      </c>
      <c r="G597" s="118">
        <f>G598</f>
        <v>101.1</v>
      </c>
      <c r="H597" s="117">
        <v>0</v>
      </c>
      <c r="I597" s="117">
        <v>0</v>
      </c>
    </row>
    <row r="598" spans="1:9" s="38" customFormat="1" ht="30" customHeight="1" x14ac:dyDescent="0.25">
      <c r="A598" s="36" t="s">
        <v>123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124</v>
      </c>
      <c r="G598" s="118">
        <v>101.1</v>
      </c>
      <c r="H598" s="117">
        <v>0</v>
      </c>
      <c r="I598" s="117">
        <v>0</v>
      </c>
    </row>
    <row r="599" spans="1:9" s="38" customFormat="1" ht="69.75" customHeight="1" x14ac:dyDescent="0.25">
      <c r="A599" s="36" t="s">
        <v>821</v>
      </c>
      <c r="B599" s="33" t="s">
        <v>550</v>
      </c>
      <c r="C599" s="33" t="s">
        <v>165</v>
      </c>
      <c r="D599" s="33" t="s">
        <v>104</v>
      </c>
      <c r="E599" s="33" t="s">
        <v>822</v>
      </c>
      <c r="F599" s="33" t="s">
        <v>102</v>
      </c>
      <c r="G599" s="118">
        <f>G600</f>
        <v>50.6</v>
      </c>
      <c r="H599" s="120">
        <v>0</v>
      </c>
      <c r="I599" s="120">
        <v>0</v>
      </c>
    </row>
    <row r="600" spans="1:9" s="38" customFormat="1" ht="30" customHeight="1" x14ac:dyDescent="0.25">
      <c r="A600" s="36" t="s">
        <v>121</v>
      </c>
      <c r="B600" s="33" t="s">
        <v>550</v>
      </c>
      <c r="C600" s="33" t="s">
        <v>165</v>
      </c>
      <c r="D600" s="33" t="s">
        <v>104</v>
      </c>
      <c r="E600" s="33" t="s">
        <v>822</v>
      </c>
      <c r="F600" s="33" t="s">
        <v>122</v>
      </c>
      <c r="G600" s="118">
        <f>G601</f>
        <v>50.6</v>
      </c>
      <c r="H600" s="120">
        <v>0</v>
      </c>
      <c r="I600" s="120">
        <v>0</v>
      </c>
    </row>
    <row r="601" spans="1:9" s="38" customFormat="1" ht="30" customHeight="1" x14ac:dyDescent="0.25">
      <c r="A601" s="36" t="s">
        <v>123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124</v>
      </c>
      <c r="G601" s="118">
        <v>50.6</v>
      </c>
      <c r="H601" s="120">
        <v>0</v>
      </c>
      <c r="I601" s="120">
        <v>0</v>
      </c>
    </row>
    <row r="602" spans="1:9" s="38" customFormat="1" ht="21" customHeight="1" x14ac:dyDescent="0.25">
      <c r="A602" s="36" t="s">
        <v>511</v>
      </c>
      <c r="B602" s="33" t="s">
        <v>550</v>
      </c>
      <c r="C602" s="33" t="s">
        <v>303</v>
      </c>
      <c r="D602" s="33" t="s">
        <v>100</v>
      </c>
      <c r="E602" s="33" t="s">
        <v>101</v>
      </c>
      <c r="F602" s="33" t="s">
        <v>102</v>
      </c>
      <c r="G602" s="35">
        <f>G603</f>
        <v>2005.6</v>
      </c>
      <c r="H602" s="168">
        <f>H603</f>
        <v>1380.8999999999999</v>
      </c>
      <c r="I602" s="168">
        <f>I603</f>
        <v>1380.8999999999999</v>
      </c>
    </row>
    <row r="603" spans="1:9" s="38" customFormat="1" ht="21" customHeight="1" x14ac:dyDescent="0.25">
      <c r="A603" s="36" t="s">
        <v>512</v>
      </c>
      <c r="B603" s="33" t="s">
        <v>550</v>
      </c>
      <c r="C603" s="33" t="s">
        <v>303</v>
      </c>
      <c r="D603" s="33" t="s">
        <v>104</v>
      </c>
      <c r="E603" s="33" t="s">
        <v>101</v>
      </c>
      <c r="F603" s="33" t="s">
        <v>102</v>
      </c>
      <c r="G603" s="35">
        <f>G604+G612</f>
        <v>2005.6</v>
      </c>
      <c r="H603" s="35">
        <f>H604+H612</f>
        <v>1380.8999999999999</v>
      </c>
      <c r="I603" s="35">
        <f>I604+I612</f>
        <v>1380.8999999999999</v>
      </c>
    </row>
    <row r="604" spans="1:9" s="38" customFormat="1" ht="85.5" customHeight="1" x14ac:dyDescent="0.25">
      <c r="A604" s="36" t="s">
        <v>559</v>
      </c>
      <c r="B604" s="33" t="s">
        <v>550</v>
      </c>
      <c r="C604" s="33" t="s">
        <v>303</v>
      </c>
      <c r="D604" s="33" t="s">
        <v>104</v>
      </c>
      <c r="E604" s="33" t="s">
        <v>517</v>
      </c>
      <c r="F604" s="33" t="s">
        <v>102</v>
      </c>
      <c r="G604" s="35">
        <f>G605</f>
        <v>2005.6</v>
      </c>
      <c r="H604" s="35">
        <f t="shared" ref="H604:I610" si="89">H605</f>
        <v>1380.8999999999999</v>
      </c>
      <c r="I604" s="35">
        <f t="shared" si="89"/>
        <v>1380.8999999999999</v>
      </c>
    </row>
    <row r="605" spans="1:9" s="38" customFormat="1" ht="54" customHeight="1" x14ac:dyDescent="0.25">
      <c r="A605" s="36" t="s">
        <v>518</v>
      </c>
      <c r="B605" s="33" t="s">
        <v>550</v>
      </c>
      <c r="C605" s="33" t="s">
        <v>303</v>
      </c>
      <c r="D605" s="33" t="s">
        <v>104</v>
      </c>
      <c r="E605" s="33" t="s">
        <v>519</v>
      </c>
      <c r="F605" s="33" t="s">
        <v>102</v>
      </c>
      <c r="G605" s="35">
        <f>G609+G654+G651+G657+G606</f>
        <v>2005.6</v>
      </c>
      <c r="H605" s="35">
        <f t="shared" ref="H605:I605" si="90">H609+H654</f>
        <v>1380.8999999999999</v>
      </c>
      <c r="I605" s="35">
        <f t="shared" si="90"/>
        <v>1380.8999999999999</v>
      </c>
    </row>
    <row r="606" spans="1:9" s="38" customFormat="1" ht="45" customHeight="1" x14ac:dyDescent="0.25">
      <c r="A606" s="36" t="s">
        <v>791</v>
      </c>
      <c r="B606" s="33" t="s">
        <v>550</v>
      </c>
      <c r="C606" s="33" t="s">
        <v>303</v>
      </c>
      <c r="D606" s="33" t="s">
        <v>104</v>
      </c>
      <c r="E606" s="33" t="s">
        <v>823</v>
      </c>
      <c r="F606" s="33" t="s">
        <v>102</v>
      </c>
      <c r="G606" s="35">
        <f>G607</f>
        <v>23</v>
      </c>
      <c r="H606" s="35">
        <v>0</v>
      </c>
      <c r="I606" s="35">
        <v>0</v>
      </c>
    </row>
    <row r="607" spans="1:9" s="38" customFormat="1" ht="35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823</v>
      </c>
      <c r="F607" s="33" t="s">
        <v>396</v>
      </c>
      <c r="G607" s="35">
        <f>G608</f>
        <v>23</v>
      </c>
      <c r="H607" s="35">
        <v>0</v>
      </c>
      <c r="I607" s="35">
        <v>0</v>
      </c>
    </row>
    <row r="608" spans="1:9" s="38" customFormat="1" ht="21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398</v>
      </c>
      <c r="G608" s="35">
        <v>23</v>
      </c>
      <c r="H608" s="35">
        <v>0</v>
      </c>
      <c r="I608" s="35">
        <v>0</v>
      </c>
    </row>
    <row r="609" spans="1:9" s="38" customFormat="1" ht="47.25" customHeight="1" x14ac:dyDescent="0.25">
      <c r="A609" s="36" t="s">
        <v>403</v>
      </c>
      <c r="B609" s="33" t="s">
        <v>550</v>
      </c>
      <c r="C609" s="33" t="s">
        <v>303</v>
      </c>
      <c r="D609" s="33" t="s">
        <v>104</v>
      </c>
      <c r="E609" s="33" t="s">
        <v>520</v>
      </c>
      <c r="F609" s="33" t="s">
        <v>102</v>
      </c>
      <c r="G609" s="35">
        <f>G610</f>
        <v>1562.3999999999999</v>
      </c>
      <c r="H609" s="35">
        <f t="shared" si="89"/>
        <v>1380.8999999999999</v>
      </c>
      <c r="I609" s="35">
        <f t="shared" si="89"/>
        <v>1380.8999999999999</v>
      </c>
    </row>
    <row r="610" spans="1:9" s="38" customFormat="1" ht="28.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520</v>
      </c>
      <c r="F610" s="33" t="s">
        <v>396</v>
      </c>
      <c r="G610" s="35">
        <f>G611</f>
        <v>1562.3999999999999</v>
      </c>
      <c r="H610" s="35">
        <f t="shared" si="89"/>
        <v>1380.8999999999999</v>
      </c>
      <c r="I610" s="35">
        <f t="shared" si="89"/>
        <v>1380.8999999999999</v>
      </c>
    </row>
    <row r="611" spans="1:9" s="38" customFormat="1" ht="19.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398</v>
      </c>
      <c r="G611" s="35">
        <f>1336.1+6+100+80-1.5-22.2+64</f>
        <v>1562.3999999999999</v>
      </c>
      <c r="H611" s="35">
        <f>1336.1+6+100-61.2</f>
        <v>1380.8999999999999</v>
      </c>
      <c r="I611" s="35">
        <f>1336.1+6+100-61.2</f>
        <v>1380.8999999999999</v>
      </c>
    </row>
    <row r="612" spans="1:9" s="38" customFormat="1" ht="31.5" hidden="1" customHeight="1" x14ac:dyDescent="0.25">
      <c r="A612" s="36" t="s">
        <v>390</v>
      </c>
      <c r="B612" s="33" t="s">
        <v>550</v>
      </c>
      <c r="C612" s="33" t="s">
        <v>303</v>
      </c>
      <c r="D612" s="33" t="s">
        <v>104</v>
      </c>
      <c r="E612" s="33" t="s">
        <v>391</v>
      </c>
      <c r="F612" s="33" t="s">
        <v>102</v>
      </c>
      <c r="G612" s="35">
        <f>G613</f>
        <v>0</v>
      </c>
    </row>
    <row r="613" spans="1:9" s="38" customFormat="1" ht="30.75" hidden="1" customHeight="1" x14ac:dyDescent="0.25">
      <c r="A613" s="36" t="s">
        <v>513</v>
      </c>
      <c r="B613" s="33" t="s">
        <v>550</v>
      </c>
      <c r="C613" s="33" t="s">
        <v>303</v>
      </c>
      <c r="D613" s="33" t="s">
        <v>104</v>
      </c>
      <c r="E613" s="33" t="s">
        <v>514</v>
      </c>
      <c r="F613" s="33" t="s">
        <v>102</v>
      </c>
      <c r="G613" s="35">
        <f>G614</f>
        <v>0</v>
      </c>
    </row>
    <row r="614" spans="1:9" s="38" customFormat="1" ht="15" hidden="1" x14ac:dyDescent="0.25">
      <c r="A614" s="36" t="s">
        <v>180</v>
      </c>
      <c r="B614" s="33" t="s">
        <v>550</v>
      </c>
      <c r="C614" s="33" t="s">
        <v>303</v>
      </c>
      <c r="D614" s="33" t="s">
        <v>104</v>
      </c>
      <c r="E614" s="33" t="s">
        <v>515</v>
      </c>
      <c r="F614" s="33" t="s">
        <v>102</v>
      </c>
      <c r="G614" s="35">
        <f>G616</f>
        <v>0</v>
      </c>
    </row>
    <row r="615" spans="1:9" s="38" customFormat="1" ht="24.75" hidden="1" customHeight="1" x14ac:dyDescent="0.25">
      <c r="A615" s="36" t="s">
        <v>395</v>
      </c>
      <c r="B615" s="33" t="s">
        <v>550</v>
      </c>
      <c r="C615" s="33" t="s">
        <v>303</v>
      </c>
      <c r="D615" s="33" t="s">
        <v>104</v>
      </c>
      <c r="E615" s="33" t="s">
        <v>560</v>
      </c>
      <c r="F615" s="33" t="s">
        <v>396</v>
      </c>
      <c r="G615" s="35">
        <f>G616</f>
        <v>0</v>
      </c>
    </row>
    <row r="616" spans="1:9" s="38" customFormat="1" ht="21.75" hidden="1" customHeight="1" x14ac:dyDescent="0.25">
      <c r="A616" s="36" t="s">
        <v>397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398</v>
      </c>
      <c r="G616" s="35">
        <f>6-6</f>
        <v>0</v>
      </c>
    </row>
    <row r="617" spans="1:9" s="38" customFormat="1" ht="30.75" hidden="1" customHeight="1" x14ac:dyDescent="0.25">
      <c r="A617" s="58" t="s">
        <v>521</v>
      </c>
      <c r="B617" s="33" t="s">
        <v>550</v>
      </c>
      <c r="C617" s="33" t="s">
        <v>303</v>
      </c>
      <c r="D617" s="33" t="s">
        <v>104</v>
      </c>
      <c r="E617" s="33" t="s">
        <v>522</v>
      </c>
      <c r="F617" s="33" t="s">
        <v>102</v>
      </c>
      <c r="G617" s="35">
        <f>G618</f>
        <v>0</v>
      </c>
    </row>
    <row r="618" spans="1:9" s="38" customFormat="1" ht="26.25" hidden="1" x14ac:dyDescent="0.25">
      <c r="A618" s="36" t="s">
        <v>523</v>
      </c>
      <c r="B618" s="33" t="s">
        <v>550</v>
      </c>
      <c r="C618" s="33" t="s">
        <v>303</v>
      </c>
      <c r="D618" s="33" t="s">
        <v>104</v>
      </c>
      <c r="E618" s="33" t="s">
        <v>522</v>
      </c>
      <c r="F618" s="33" t="s">
        <v>122</v>
      </c>
      <c r="G618" s="35">
        <f>G619</f>
        <v>0</v>
      </c>
    </row>
    <row r="619" spans="1:9" s="38" customFormat="1" ht="26.25" hidden="1" x14ac:dyDescent="0.25">
      <c r="A619" s="36" t="s">
        <v>256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124</v>
      </c>
      <c r="G619" s="35">
        <v>0</v>
      </c>
    </row>
    <row r="620" spans="1:9" s="42" customFormat="1" ht="12" hidden="1" customHeight="1" x14ac:dyDescent="0.2">
      <c r="A620" s="52" t="s">
        <v>561</v>
      </c>
      <c r="B620" s="31" t="s">
        <v>550</v>
      </c>
      <c r="C620" s="31" t="s">
        <v>100</v>
      </c>
      <c r="D620" s="31" t="s">
        <v>100</v>
      </c>
      <c r="E620" s="31" t="s">
        <v>101</v>
      </c>
      <c r="F620" s="31" t="s">
        <v>102</v>
      </c>
      <c r="G620" s="32">
        <f>G621</f>
        <v>6649</v>
      </c>
    </row>
    <row r="621" spans="1:9" s="38" customFormat="1" ht="15" hidden="1" x14ac:dyDescent="0.25">
      <c r="A621" s="36" t="s">
        <v>98</v>
      </c>
      <c r="B621" s="33" t="s">
        <v>550</v>
      </c>
      <c r="C621" s="33" t="s">
        <v>99</v>
      </c>
      <c r="D621" s="33" t="s">
        <v>100</v>
      </c>
      <c r="E621" s="33" t="s">
        <v>101</v>
      </c>
      <c r="F621" s="33" t="s">
        <v>102</v>
      </c>
      <c r="G621" s="35">
        <f>G622</f>
        <v>6649</v>
      </c>
    </row>
    <row r="622" spans="1:9" s="38" customFormat="1" ht="15" hidden="1" x14ac:dyDescent="0.25">
      <c r="A622" s="36" t="s">
        <v>174</v>
      </c>
      <c r="B622" s="33" t="s">
        <v>550</v>
      </c>
      <c r="C622" s="33" t="s">
        <v>99</v>
      </c>
      <c r="D622" s="33" t="s">
        <v>175</v>
      </c>
      <c r="E622" s="33" t="s">
        <v>101</v>
      </c>
      <c r="F622" s="33" t="s">
        <v>102</v>
      </c>
      <c r="G622" s="35">
        <f>G623+G632+G645</f>
        <v>6649</v>
      </c>
    </row>
    <row r="623" spans="1:9" s="38" customFormat="1" ht="26.25" hidden="1" x14ac:dyDescent="0.25">
      <c r="A623" s="36" t="s">
        <v>562</v>
      </c>
      <c r="B623" s="33" t="s">
        <v>550</v>
      </c>
      <c r="C623" s="33" t="s">
        <v>99</v>
      </c>
      <c r="D623" s="33" t="s">
        <v>175</v>
      </c>
      <c r="E623" s="33" t="s">
        <v>235</v>
      </c>
      <c r="F623" s="33" t="s">
        <v>102</v>
      </c>
      <c r="G623" s="35">
        <f>G624+G627</f>
        <v>5936.4</v>
      </c>
    </row>
    <row r="624" spans="1:9" s="38" customFormat="1" ht="43.5" hidden="1" customHeight="1" x14ac:dyDescent="0.25">
      <c r="A624" s="36" t="s">
        <v>236</v>
      </c>
      <c r="B624" s="33" t="s">
        <v>550</v>
      </c>
      <c r="C624" s="33" t="s">
        <v>99</v>
      </c>
      <c r="D624" s="33" t="s">
        <v>175</v>
      </c>
      <c r="E624" s="33" t="s">
        <v>237</v>
      </c>
      <c r="F624" s="33" t="s">
        <v>102</v>
      </c>
      <c r="G624" s="35">
        <f>G625</f>
        <v>548.4</v>
      </c>
    </row>
    <row r="625" spans="1:7" s="38" customFormat="1" ht="17.25" hidden="1" customHeight="1" x14ac:dyDescent="0.25">
      <c r="A625" s="36" t="s">
        <v>125</v>
      </c>
      <c r="B625" s="33" t="s">
        <v>550</v>
      </c>
      <c r="C625" s="33" t="s">
        <v>99</v>
      </c>
      <c r="D625" s="33" t="s">
        <v>175</v>
      </c>
      <c r="E625" s="33" t="s">
        <v>237</v>
      </c>
      <c r="F625" s="33" t="s">
        <v>126</v>
      </c>
      <c r="G625" s="35">
        <f>G626</f>
        <v>548.4</v>
      </c>
    </row>
    <row r="626" spans="1:7" s="38" customFormat="1" ht="15" hidden="1" x14ac:dyDescent="0.25">
      <c r="A626" s="36" t="s">
        <v>127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128</v>
      </c>
      <c r="G626" s="35">
        <v>548.4</v>
      </c>
    </row>
    <row r="627" spans="1:7" s="38" customFormat="1" ht="26.25" hidden="1" customHeight="1" x14ac:dyDescent="0.25">
      <c r="A627" s="36" t="s">
        <v>238</v>
      </c>
      <c r="B627" s="33" t="s">
        <v>550</v>
      </c>
      <c r="C627" s="33" t="s">
        <v>99</v>
      </c>
      <c r="D627" s="33" t="s">
        <v>175</v>
      </c>
      <c r="E627" s="33" t="s">
        <v>239</v>
      </c>
      <c r="F627" s="33" t="s">
        <v>102</v>
      </c>
      <c r="G627" s="35">
        <f>G628+G630</f>
        <v>5388</v>
      </c>
    </row>
    <row r="628" spans="1:7" s="38" customFormat="1" ht="64.5" hidden="1" x14ac:dyDescent="0.25">
      <c r="A628" s="36" t="s">
        <v>111</v>
      </c>
      <c r="B628" s="33" t="s">
        <v>550</v>
      </c>
      <c r="C628" s="33" t="s">
        <v>99</v>
      </c>
      <c r="D628" s="33" t="s">
        <v>175</v>
      </c>
      <c r="E628" s="33" t="s">
        <v>239</v>
      </c>
      <c r="F628" s="33" t="s">
        <v>112</v>
      </c>
      <c r="G628" s="35">
        <f>G629</f>
        <v>2959.1</v>
      </c>
    </row>
    <row r="629" spans="1:7" s="38" customFormat="1" ht="15" hidden="1" x14ac:dyDescent="0.25">
      <c r="A629" s="36" t="s">
        <v>240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241</v>
      </c>
      <c r="G629" s="35">
        <v>2959.1</v>
      </c>
    </row>
    <row r="630" spans="1:7" s="38" customFormat="1" ht="26.25" hidden="1" x14ac:dyDescent="0.25">
      <c r="A630" s="36" t="s">
        <v>121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122</v>
      </c>
      <c r="G630" s="35">
        <f>G631</f>
        <v>2428.9</v>
      </c>
    </row>
    <row r="631" spans="1:7" s="38" customFormat="1" ht="26.25" hidden="1" x14ac:dyDescent="0.25">
      <c r="A631" s="36" t="s">
        <v>123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124</v>
      </c>
      <c r="G631" s="35">
        <v>2428.9</v>
      </c>
    </row>
    <row r="632" spans="1:7" s="38" customFormat="1" ht="26.25" hidden="1" customHeight="1" x14ac:dyDescent="0.25">
      <c r="A632" s="58" t="s">
        <v>545</v>
      </c>
      <c r="B632" s="33" t="s">
        <v>550</v>
      </c>
      <c r="C632" s="33" t="s">
        <v>99</v>
      </c>
      <c r="D632" s="33" t="s">
        <v>175</v>
      </c>
      <c r="E632" s="33" t="s">
        <v>183</v>
      </c>
      <c r="F632" s="33" t="s">
        <v>102</v>
      </c>
      <c r="G632" s="35">
        <f>G633+G637+G641</f>
        <v>625</v>
      </c>
    </row>
    <row r="633" spans="1:7" s="38" customFormat="1" ht="69" hidden="1" customHeight="1" x14ac:dyDescent="0.25">
      <c r="A633" s="58" t="s">
        <v>190</v>
      </c>
      <c r="B633" s="33" t="s">
        <v>550</v>
      </c>
      <c r="C633" s="33" t="s">
        <v>99</v>
      </c>
      <c r="D633" s="33" t="s">
        <v>175</v>
      </c>
      <c r="E633" s="33" t="s">
        <v>191</v>
      </c>
      <c r="F633" s="33" t="s">
        <v>102</v>
      </c>
      <c r="G633" s="35">
        <f>G634</f>
        <v>7</v>
      </c>
    </row>
    <row r="634" spans="1:7" s="38" customFormat="1" ht="18.75" hidden="1" customHeight="1" x14ac:dyDescent="0.25">
      <c r="A634" s="58" t="s">
        <v>180</v>
      </c>
      <c r="B634" s="33" t="s">
        <v>550</v>
      </c>
      <c r="C634" s="33" t="s">
        <v>99</v>
      </c>
      <c r="D634" s="33" t="s">
        <v>175</v>
      </c>
      <c r="E634" s="33" t="s">
        <v>192</v>
      </c>
      <c r="F634" s="33" t="s">
        <v>102</v>
      </c>
      <c r="G634" s="35">
        <f>G635</f>
        <v>7</v>
      </c>
    </row>
    <row r="635" spans="1:7" s="38" customFormat="1" ht="26.25" hidden="1" customHeight="1" x14ac:dyDescent="0.25">
      <c r="A635" s="36" t="s">
        <v>121</v>
      </c>
      <c r="B635" s="33" t="s">
        <v>550</v>
      </c>
      <c r="C635" s="33" t="s">
        <v>99</v>
      </c>
      <c r="D635" s="33" t="s">
        <v>175</v>
      </c>
      <c r="E635" s="33" t="s">
        <v>192</v>
      </c>
      <c r="F635" s="33" t="s">
        <v>122</v>
      </c>
      <c r="G635" s="35">
        <f>G636</f>
        <v>7</v>
      </c>
    </row>
    <row r="636" spans="1:7" s="38" customFormat="1" ht="26.25" hidden="1" customHeight="1" x14ac:dyDescent="0.25">
      <c r="A636" s="36" t="s">
        <v>123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124</v>
      </c>
      <c r="G636" s="35">
        <f>5+2</f>
        <v>7</v>
      </c>
    </row>
    <row r="637" spans="1:7" s="38" customFormat="1" ht="26.25" hidden="1" customHeight="1" x14ac:dyDescent="0.25">
      <c r="A637" s="36" t="s">
        <v>193</v>
      </c>
      <c r="B637" s="33" t="s">
        <v>550</v>
      </c>
      <c r="C637" s="33" t="s">
        <v>99</v>
      </c>
      <c r="D637" s="33" t="s">
        <v>175</v>
      </c>
      <c r="E637" s="33" t="s">
        <v>194</v>
      </c>
      <c r="F637" s="33" t="s">
        <v>102</v>
      </c>
      <c r="G637" s="35">
        <f>G638</f>
        <v>28</v>
      </c>
    </row>
    <row r="638" spans="1:7" s="38" customFormat="1" ht="20.25" hidden="1" customHeight="1" x14ac:dyDescent="0.25">
      <c r="A638" s="58" t="s">
        <v>180</v>
      </c>
      <c r="B638" s="33" t="s">
        <v>550</v>
      </c>
      <c r="C638" s="33" t="s">
        <v>99</v>
      </c>
      <c r="D638" s="33" t="s">
        <v>175</v>
      </c>
      <c r="E638" s="33" t="s">
        <v>195</v>
      </c>
      <c r="F638" s="33" t="s">
        <v>102</v>
      </c>
      <c r="G638" s="35">
        <f>G639</f>
        <v>28</v>
      </c>
    </row>
    <row r="639" spans="1:7" s="38" customFormat="1" ht="26.25" hidden="1" customHeight="1" x14ac:dyDescent="0.25">
      <c r="A639" s="36" t="s">
        <v>121</v>
      </c>
      <c r="B639" s="33" t="s">
        <v>550</v>
      </c>
      <c r="C639" s="33" t="s">
        <v>99</v>
      </c>
      <c r="D639" s="33" t="s">
        <v>175</v>
      </c>
      <c r="E639" s="33" t="s">
        <v>195</v>
      </c>
      <c r="F639" s="33" t="s">
        <v>122</v>
      </c>
      <c r="G639" s="35">
        <f>G640</f>
        <v>28</v>
      </c>
    </row>
    <row r="640" spans="1:7" s="38" customFormat="1" ht="26.25" hidden="1" x14ac:dyDescent="0.25">
      <c r="A640" s="36" t="s">
        <v>123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124</v>
      </c>
      <c r="G640" s="35">
        <v>28</v>
      </c>
    </row>
    <row r="641" spans="1:9" s="38" customFormat="1" ht="42.75" hidden="1" customHeight="1" x14ac:dyDescent="0.25">
      <c r="A641" s="36" t="s">
        <v>196</v>
      </c>
      <c r="B641" s="33" t="s">
        <v>550</v>
      </c>
      <c r="C641" s="33" t="s">
        <v>99</v>
      </c>
      <c r="D641" s="33" t="s">
        <v>175</v>
      </c>
      <c r="E641" s="33" t="s">
        <v>197</v>
      </c>
      <c r="F641" s="33" t="s">
        <v>102</v>
      </c>
      <c r="G641" s="35">
        <f>G642</f>
        <v>590</v>
      </c>
    </row>
    <row r="642" spans="1:9" s="38" customFormat="1" ht="20.25" hidden="1" customHeight="1" x14ac:dyDescent="0.25">
      <c r="A642" s="58" t="s">
        <v>180</v>
      </c>
      <c r="B642" s="33" t="s">
        <v>550</v>
      </c>
      <c r="C642" s="33" t="s">
        <v>99</v>
      </c>
      <c r="D642" s="33" t="s">
        <v>175</v>
      </c>
      <c r="E642" s="33" t="s">
        <v>198</v>
      </c>
      <c r="F642" s="33" t="s">
        <v>102</v>
      </c>
      <c r="G642" s="35">
        <f>G643</f>
        <v>590</v>
      </c>
    </row>
    <row r="643" spans="1:9" s="38" customFormat="1" ht="25.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198</v>
      </c>
      <c r="F643" s="33" t="s">
        <v>122</v>
      </c>
      <c r="G643" s="35">
        <f>G644</f>
        <v>590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124</v>
      </c>
      <c r="G644" s="35">
        <v>590</v>
      </c>
    </row>
    <row r="645" spans="1:9" s="38" customFormat="1" ht="45" hidden="1" customHeight="1" x14ac:dyDescent="0.25">
      <c r="A645" s="36" t="s">
        <v>204</v>
      </c>
      <c r="B645" s="33" t="s">
        <v>550</v>
      </c>
      <c r="C645" s="33" t="s">
        <v>99</v>
      </c>
      <c r="D645" s="33" t="s">
        <v>175</v>
      </c>
      <c r="E645" s="33" t="s">
        <v>205</v>
      </c>
      <c r="F645" s="33" t="s">
        <v>102</v>
      </c>
      <c r="G645" s="35">
        <f>G646</f>
        <v>87.6</v>
      </c>
    </row>
    <row r="646" spans="1:9" s="38" customFormat="1" ht="42" hidden="1" customHeight="1" x14ac:dyDescent="0.25">
      <c r="A646" s="36" t="s">
        <v>206</v>
      </c>
      <c r="B646" s="33" t="s">
        <v>550</v>
      </c>
      <c r="C646" s="33" t="s">
        <v>99</v>
      </c>
      <c r="D646" s="33" t="s">
        <v>175</v>
      </c>
      <c r="E646" s="33" t="s">
        <v>207</v>
      </c>
      <c r="F646" s="33" t="s">
        <v>102</v>
      </c>
      <c r="G646" s="35">
        <f>G647</f>
        <v>87.6</v>
      </c>
    </row>
    <row r="647" spans="1:9" s="38" customFormat="1" ht="43.5" hidden="1" customHeight="1" x14ac:dyDescent="0.25">
      <c r="A647" s="36" t="s">
        <v>208</v>
      </c>
      <c r="B647" s="33" t="s">
        <v>550</v>
      </c>
      <c r="C647" s="33" t="s">
        <v>99</v>
      </c>
      <c r="D647" s="33" t="s">
        <v>175</v>
      </c>
      <c r="E647" s="33" t="s">
        <v>209</v>
      </c>
      <c r="F647" s="33" t="s">
        <v>102</v>
      </c>
      <c r="G647" s="35">
        <f>G648</f>
        <v>87.6</v>
      </c>
    </row>
    <row r="648" spans="1:9" s="38" customFormat="1" ht="18.75" hidden="1" customHeight="1" x14ac:dyDescent="0.25">
      <c r="A648" s="36" t="s">
        <v>180</v>
      </c>
      <c r="B648" s="33" t="s">
        <v>550</v>
      </c>
      <c r="C648" s="33" t="s">
        <v>99</v>
      </c>
      <c r="D648" s="33" t="s">
        <v>175</v>
      </c>
      <c r="E648" s="33" t="s">
        <v>210</v>
      </c>
      <c r="F648" s="33" t="s">
        <v>102</v>
      </c>
      <c r="G648" s="35">
        <f>G649</f>
        <v>87.6</v>
      </c>
    </row>
    <row r="649" spans="1:9" s="38" customFormat="1" ht="32.25" hidden="1" customHeight="1" x14ac:dyDescent="0.25">
      <c r="A649" s="36" t="s">
        <v>121</v>
      </c>
      <c r="B649" s="33" t="s">
        <v>550</v>
      </c>
      <c r="C649" s="33" t="s">
        <v>99</v>
      </c>
      <c r="D649" s="33" t="s">
        <v>175</v>
      </c>
      <c r="E649" s="33" t="s">
        <v>210</v>
      </c>
      <c r="F649" s="33" t="s">
        <v>122</v>
      </c>
      <c r="G649" s="35">
        <f>G650</f>
        <v>87.6</v>
      </c>
    </row>
    <row r="650" spans="1:9" s="38" customFormat="1" ht="32.25" hidden="1" customHeight="1" x14ac:dyDescent="0.25">
      <c r="A650" s="36" t="s">
        <v>123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124</v>
      </c>
      <c r="G650" s="35">
        <v>87.6</v>
      </c>
    </row>
    <row r="651" spans="1:9" s="38" customFormat="1" ht="44.25" customHeight="1" x14ac:dyDescent="0.25">
      <c r="A651" s="36" t="s">
        <v>717</v>
      </c>
      <c r="B651" s="33" t="s">
        <v>550</v>
      </c>
      <c r="C651" s="33" t="s">
        <v>303</v>
      </c>
      <c r="D651" s="33" t="s">
        <v>104</v>
      </c>
      <c r="E651" s="33" t="s">
        <v>730</v>
      </c>
      <c r="F651" s="33" t="s">
        <v>102</v>
      </c>
      <c r="G651" s="35">
        <f>G652</f>
        <v>12</v>
      </c>
      <c r="H651" s="35">
        <f t="shared" ref="H651:I652" si="91">H652</f>
        <v>0</v>
      </c>
      <c r="I651" s="35">
        <f t="shared" si="91"/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730</v>
      </c>
      <c r="F652" s="33" t="s">
        <v>396</v>
      </c>
      <c r="G652" s="35">
        <f>G653</f>
        <v>12</v>
      </c>
      <c r="H652" s="35">
        <f t="shared" si="91"/>
        <v>0</v>
      </c>
      <c r="I652" s="35">
        <f t="shared" si="91"/>
        <v>0</v>
      </c>
    </row>
    <row r="653" spans="1:9" s="38" customFormat="1" ht="32.2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398</v>
      </c>
      <c r="G653" s="35">
        <f>1.5+10.5</f>
        <v>12</v>
      </c>
      <c r="H653" s="35">
        <v>0</v>
      </c>
      <c r="I653" s="35">
        <v>0</v>
      </c>
    </row>
    <row r="654" spans="1:9" s="38" customFormat="1" ht="32.25" customHeight="1" x14ac:dyDescent="0.25">
      <c r="A654" s="36" t="s">
        <v>715</v>
      </c>
      <c r="B654" s="33" t="s">
        <v>550</v>
      </c>
      <c r="C654" s="33" t="s">
        <v>303</v>
      </c>
      <c r="D654" s="33" t="s">
        <v>104</v>
      </c>
      <c r="E654" s="33" t="s">
        <v>731</v>
      </c>
      <c r="F654" s="33" t="s">
        <v>102</v>
      </c>
      <c r="G654" s="35">
        <f>G655</f>
        <v>228.7</v>
      </c>
      <c r="H654" s="35">
        <f t="shared" ref="H654:I655" si="92">H655</f>
        <v>0</v>
      </c>
      <c r="I654" s="35">
        <f t="shared" si="92"/>
        <v>0</v>
      </c>
    </row>
    <row r="655" spans="1:9" s="38" customFormat="1" ht="32.25" customHeight="1" x14ac:dyDescent="0.25">
      <c r="A655" s="36" t="s">
        <v>395</v>
      </c>
      <c r="B655" s="33" t="s">
        <v>550</v>
      </c>
      <c r="C655" s="33" t="s">
        <v>303</v>
      </c>
      <c r="D655" s="33" t="s">
        <v>104</v>
      </c>
      <c r="E655" s="33" t="s">
        <v>731</v>
      </c>
      <c r="F655" s="33" t="s">
        <v>396</v>
      </c>
      <c r="G655" s="35">
        <f>G656</f>
        <v>228.7</v>
      </c>
      <c r="H655" s="35">
        <f t="shared" si="92"/>
        <v>0</v>
      </c>
      <c r="I655" s="35">
        <f t="shared" si="92"/>
        <v>0</v>
      </c>
    </row>
    <row r="656" spans="1:9" s="38" customFormat="1" ht="32.25" customHeight="1" x14ac:dyDescent="0.25">
      <c r="A656" s="36" t="s">
        <v>397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398</v>
      </c>
      <c r="G656" s="35">
        <f>28.7+200</f>
        <v>228.7</v>
      </c>
      <c r="H656" s="120">
        <v>0</v>
      </c>
      <c r="I656" s="120">
        <v>0</v>
      </c>
    </row>
    <row r="657" spans="1:9" s="38" customFormat="1" ht="32.25" customHeight="1" x14ac:dyDescent="0.25">
      <c r="A657" s="36" t="s">
        <v>788</v>
      </c>
      <c r="B657" s="33" t="s">
        <v>550</v>
      </c>
      <c r="C657" s="33" t="s">
        <v>303</v>
      </c>
      <c r="D657" s="33" t="s">
        <v>104</v>
      </c>
      <c r="E657" s="33" t="s">
        <v>789</v>
      </c>
      <c r="F657" s="33" t="s">
        <v>102</v>
      </c>
      <c r="G657" s="35">
        <f>G658</f>
        <v>179.5</v>
      </c>
      <c r="H657" s="120">
        <v>0</v>
      </c>
      <c r="I657" s="120">
        <v>0</v>
      </c>
    </row>
    <row r="658" spans="1:9" s="38" customFormat="1" ht="32.25" customHeight="1" x14ac:dyDescent="0.25">
      <c r="A658" s="36" t="s">
        <v>395</v>
      </c>
      <c r="B658" s="33" t="s">
        <v>550</v>
      </c>
      <c r="C658" s="33" t="s">
        <v>303</v>
      </c>
      <c r="D658" s="33" t="s">
        <v>104</v>
      </c>
      <c r="E658" s="33" t="s">
        <v>789</v>
      </c>
      <c r="F658" s="33" t="s">
        <v>396</v>
      </c>
      <c r="G658" s="35">
        <f>G659</f>
        <v>179.5</v>
      </c>
      <c r="H658" s="120">
        <v>0</v>
      </c>
      <c r="I658" s="120">
        <v>0</v>
      </c>
    </row>
    <row r="659" spans="1:9" s="38" customFormat="1" ht="25.5" customHeight="1" x14ac:dyDescent="0.25">
      <c r="A659" s="36" t="s">
        <v>397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398</v>
      </c>
      <c r="G659" s="35">
        <v>179.5</v>
      </c>
      <c r="H659" s="120">
        <v>0</v>
      </c>
      <c r="I659" s="120">
        <v>0</v>
      </c>
    </row>
    <row r="660" spans="1:9" s="42" customFormat="1" ht="14.25" x14ac:dyDescent="0.2">
      <c r="A660" s="52" t="s">
        <v>563</v>
      </c>
      <c r="B660" s="31" t="s">
        <v>564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 t="shared" ref="G660:I661" si="93">G661</f>
        <v>6475.7</v>
      </c>
      <c r="H660" s="32">
        <f t="shared" si="93"/>
        <v>5366.6999999999989</v>
      </c>
      <c r="I660" s="32">
        <f t="shared" si="93"/>
        <v>5366.6999999999989</v>
      </c>
    </row>
    <row r="661" spans="1:9" s="42" customFormat="1" ht="15" x14ac:dyDescent="0.25">
      <c r="A661" s="36" t="s">
        <v>459</v>
      </c>
      <c r="B661" s="33" t="s">
        <v>564</v>
      </c>
      <c r="C661" s="33" t="s">
        <v>460</v>
      </c>
      <c r="D661" s="33" t="s">
        <v>100</v>
      </c>
      <c r="E661" s="33" t="s">
        <v>101</v>
      </c>
      <c r="F661" s="33" t="s">
        <v>102</v>
      </c>
      <c r="G661" s="35">
        <f t="shared" si="93"/>
        <v>6475.7</v>
      </c>
      <c r="H661" s="35">
        <f t="shared" si="93"/>
        <v>5366.6999999999989</v>
      </c>
      <c r="I661" s="35">
        <f t="shared" si="93"/>
        <v>5366.6999999999989</v>
      </c>
    </row>
    <row r="662" spans="1:9" s="42" customFormat="1" ht="15" x14ac:dyDescent="0.25">
      <c r="A662" s="36" t="s">
        <v>461</v>
      </c>
      <c r="B662" s="33" t="s">
        <v>564</v>
      </c>
      <c r="C662" s="33" t="s">
        <v>460</v>
      </c>
      <c r="D662" s="33" t="s">
        <v>99</v>
      </c>
      <c r="E662" s="33" t="s">
        <v>101</v>
      </c>
      <c r="F662" s="33" t="s">
        <v>102</v>
      </c>
      <c r="G662" s="35">
        <f>G663+G691+G697+G702</f>
        <v>6475.7</v>
      </c>
      <c r="H662" s="35">
        <f>H663+H691+H697+H702</f>
        <v>5366.6999999999989</v>
      </c>
      <c r="I662" s="35">
        <f>I663+I691+I697+I702</f>
        <v>5366.6999999999989</v>
      </c>
    </row>
    <row r="663" spans="1:9" s="42" customFormat="1" ht="26.25" x14ac:dyDescent="0.25">
      <c r="A663" s="36" t="s">
        <v>470</v>
      </c>
      <c r="B663" s="33" t="s">
        <v>564</v>
      </c>
      <c r="C663" s="33" t="s">
        <v>460</v>
      </c>
      <c r="D663" s="33" t="s">
        <v>99</v>
      </c>
      <c r="E663" s="33" t="s">
        <v>471</v>
      </c>
      <c r="F663" s="33" t="s">
        <v>102</v>
      </c>
      <c r="G663" s="35">
        <f>G664+G687</f>
        <v>6272.6</v>
      </c>
      <c r="H663" s="35">
        <f>H664+H687</f>
        <v>5283.5999999999995</v>
      </c>
      <c r="I663" s="35">
        <f>I664+I687</f>
        <v>5283.5999999999995</v>
      </c>
    </row>
    <row r="664" spans="1:9" s="42" customFormat="1" ht="30.75" customHeight="1" x14ac:dyDescent="0.25">
      <c r="A664" s="36" t="s">
        <v>472</v>
      </c>
      <c r="B664" s="33" t="s">
        <v>564</v>
      </c>
      <c r="C664" s="33" t="s">
        <v>460</v>
      </c>
      <c r="D664" s="33" t="s">
        <v>99</v>
      </c>
      <c r="E664" s="33" t="s">
        <v>473</v>
      </c>
      <c r="F664" s="33" t="s">
        <v>102</v>
      </c>
      <c r="G664" s="35">
        <f>G665+G676+G673+G668+G679+G682</f>
        <v>5586.4000000000005</v>
      </c>
      <c r="H664" s="35">
        <f>H665+H676+H673+H668</f>
        <v>4885.2</v>
      </c>
      <c r="I664" s="35">
        <f>I665+I676+I673+I668</f>
        <v>4885.2</v>
      </c>
    </row>
    <row r="665" spans="1:9" s="42" customFormat="1" ht="31.5" customHeight="1" x14ac:dyDescent="0.25">
      <c r="A665" s="36" t="s">
        <v>238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102</v>
      </c>
      <c r="G665" s="35">
        <f>G666+G671</f>
        <v>4222.7000000000007</v>
      </c>
      <c r="H665" s="35">
        <f>H666+H671</f>
        <v>4529</v>
      </c>
      <c r="I665" s="35">
        <f>I666+I671</f>
        <v>4529</v>
      </c>
    </row>
    <row r="666" spans="1:9" s="42" customFormat="1" ht="74.25" customHeight="1" x14ac:dyDescent="0.25">
      <c r="A666" s="36" t="s">
        <v>111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112</v>
      </c>
      <c r="G666" s="35">
        <f>G667</f>
        <v>3811.0000000000005</v>
      </c>
      <c r="H666" s="35">
        <f>H667</f>
        <v>4340.3</v>
      </c>
      <c r="I666" s="35">
        <f>I667</f>
        <v>4340.3</v>
      </c>
    </row>
    <row r="667" spans="1:9" s="42" customFormat="1" ht="22.5" customHeight="1" x14ac:dyDescent="0.25">
      <c r="A667" s="36" t="s">
        <v>240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241</v>
      </c>
      <c r="G667" s="35">
        <f>4340.3-307-78.6-23.7-120</f>
        <v>3811.0000000000005</v>
      </c>
      <c r="H667" s="35">
        <f>4340.3-307+307</f>
        <v>4340.3</v>
      </c>
      <c r="I667" s="35">
        <f>4340.3-307+307</f>
        <v>4340.3</v>
      </c>
    </row>
    <row r="668" spans="1:9" s="42" customFormat="1" ht="60.75" customHeight="1" x14ac:dyDescent="0.25">
      <c r="A668" s="36" t="s">
        <v>728</v>
      </c>
      <c r="B668" s="33" t="s">
        <v>564</v>
      </c>
      <c r="C668" s="33" t="s">
        <v>460</v>
      </c>
      <c r="D668" s="33" t="s">
        <v>99</v>
      </c>
      <c r="E668" s="33" t="s">
        <v>729</v>
      </c>
      <c r="F668" s="33" t="s">
        <v>102</v>
      </c>
      <c r="G668" s="35">
        <f>G669</f>
        <v>102.3</v>
      </c>
      <c r="H668" s="35">
        <f t="shared" ref="H668:I669" si="94">H669</f>
        <v>0</v>
      </c>
      <c r="I668" s="35">
        <f t="shared" si="94"/>
        <v>0</v>
      </c>
    </row>
    <row r="669" spans="1:9" s="42" customFormat="1" ht="69.75" customHeight="1" x14ac:dyDescent="0.25">
      <c r="A669" s="36" t="s">
        <v>111</v>
      </c>
      <c r="B669" s="33" t="s">
        <v>564</v>
      </c>
      <c r="C669" s="33" t="s">
        <v>460</v>
      </c>
      <c r="D669" s="33" t="s">
        <v>99</v>
      </c>
      <c r="E669" s="33" t="s">
        <v>729</v>
      </c>
      <c r="F669" s="33" t="s">
        <v>112</v>
      </c>
      <c r="G669" s="35">
        <f>G670</f>
        <v>102.3</v>
      </c>
      <c r="H669" s="35">
        <f t="shared" si="94"/>
        <v>0</v>
      </c>
      <c r="I669" s="35">
        <f t="shared" si="94"/>
        <v>0</v>
      </c>
    </row>
    <row r="670" spans="1:9" s="42" customFormat="1" ht="22.5" customHeight="1" x14ac:dyDescent="0.25">
      <c r="A670" s="36" t="s">
        <v>240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241</v>
      </c>
      <c r="G670" s="35">
        <f>78.6+23.7</f>
        <v>102.3</v>
      </c>
      <c r="H670" s="35">
        <v>0</v>
      </c>
      <c r="I670" s="35">
        <v>0</v>
      </c>
    </row>
    <row r="671" spans="1:9" s="42" customFormat="1" ht="30" customHeight="1" x14ac:dyDescent="0.25">
      <c r="A671" s="36" t="s">
        <v>121</v>
      </c>
      <c r="B671" s="33" t="s">
        <v>564</v>
      </c>
      <c r="C671" s="33" t="s">
        <v>460</v>
      </c>
      <c r="D671" s="33" t="s">
        <v>99</v>
      </c>
      <c r="E671" s="33" t="s">
        <v>474</v>
      </c>
      <c r="F671" s="33" t="s">
        <v>122</v>
      </c>
      <c r="G671" s="35">
        <f>G672</f>
        <v>411.7</v>
      </c>
      <c r="H671" s="35">
        <f>H672</f>
        <v>188.7</v>
      </c>
      <c r="I671" s="35">
        <f>I672</f>
        <v>188.7</v>
      </c>
    </row>
    <row r="672" spans="1:9" s="42" customFormat="1" ht="26.25" x14ac:dyDescent="0.25">
      <c r="A672" s="36" t="s">
        <v>256</v>
      </c>
      <c r="B672" s="33" t="s">
        <v>564</v>
      </c>
      <c r="C672" s="33" t="s">
        <v>460</v>
      </c>
      <c r="D672" s="33" t="s">
        <v>99</v>
      </c>
      <c r="E672" s="33" t="s">
        <v>474</v>
      </c>
      <c r="F672" s="33" t="s">
        <v>124</v>
      </c>
      <c r="G672" s="35">
        <f>555-161.7+14+4.4</f>
        <v>411.7</v>
      </c>
      <c r="H672" s="35">
        <f>555-366.3</f>
        <v>188.7</v>
      </c>
      <c r="I672" s="35">
        <f>555-366.3</f>
        <v>188.7</v>
      </c>
    </row>
    <row r="673" spans="1:9" s="42" customFormat="1" ht="26.25" x14ac:dyDescent="0.25">
      <c r="A673" s="36" t="s">
        <v>475</v>
      </c>
      <c r="B673" s="33" t="s">
        <v>564</v>
      </c>
      <c r="C673" s="33" t="s">
        <v>460</v>
      </c>
      <c r="D673" s="33" t="s">
        <v>99</v>
      </c>
      <c r="E673" s="33" t="s">
        <v>476</v>
      </c>
      <c r="F673" s="33" t="s">
        <v>102</v>
      </c>
      <c r="G673" s="35">
        <f t="shared" ref="G673:I674" si="95">G674</f>
        <v>307</v>
      </c>
      <c r="H673" s="35">
        <f t="shared" si="95"/>
        <v>0</v>
      </c>
      <c r="I673" s="35">
        <f t="shared" si="95"/>
        <v>0</v>
      </c>
    </row>
    <row r="674" spans="1:9" s="42" customFormat="1" ht="74.25" customHeight="1" x14ac:dyDescent="0.25">
      <c r="A674" s="36" t="s">
        <v>111</v>
      </c>
      <c r="B674" s="33" t="s">
        <v>564</v>
      </c>
      <c r="C674" s="33" t="s">
        <v>460</v>
      </c>
      <c r="D674" s="33" t="s">
        <v>99</v>
      </c>
      <c r="E674" s="33" t="s">
        <v>476</v>
      </c>
      <c r="F674" s="33" t="s">
        <v>112</v>
      </c>
      <c r="G674" s="35">
        <f t="shared" si="95"/>
        <v>307</v>
      </c>
      <c r="H674" s="35">
        <f t="shared" si="95"/>
        <v>0</v>
      </c>
      <c r="I674" s="35">
        <f t="shared" si="95"/>
        <v>0</v>
      </c>
    </row>
    <row r="675" spans="1:9" s="42" customFormat="1" ht="15" x14ac:dyDescent="0.25">
      <c r="A675" s="36" t="s">
        <v>240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241</v>
      </c>
      <c r="G675" s="35">
        <v>307</v>
      </c>
      <c r="H675" s="35">
        <v>0</v>
      </c>
      <c r="I675" s="35">
        <v>0</v>
      </c>
    </row>
    <row r="676" spans="1:9" s="42" customFormat="1" ht="55.5" customHeight="1" x14ac:dyDescent="0.25">
      <c r="A676" s="36" t="s">
        <v>236</v>
      </c>
      <c r="B676" s="33" t="s">
        <v>564</v>
      </c>
      <c r="C676" s="33" t="s">
        <v>460</v>
      </c>
      <c r="D676" s="33" t="s">
        <v>99</v>
      </c>
      <c r="E676" s="33" t="s">
        <v>477</v>
      </c>
      <c r="F676" s="33" t="s">
        <v>102</v>
      </c>
      <c r="G676" s="35">
        <f t="shared" ref="G676:I677" si="96">G677</f>
        <v>239</v>
      </c>
      <c r="H676" s="35">
        <f t="shared" si="96"/>
        <v>356.2</v>
      </c>
      <c r="I676" s="35">
        <f t="shared" si="96"/>
        <v>356.2</v>
      </c>
    </row>
    <row r="677" spans="1:9" s="42" customFormat="1" ht="15" x14ac:dyDescent="0.25">
      <c r="A677" s="36" t="s">
        <v>125</v>
      </c>
      <c r="B677" s="33" t="s">
        <v>564</v>
      </c>
      <c r="C677" s="33" t="s">
        <v>460</v>
      </c>
      <c r="D677" s="33" t="s">
        <v>99</v>
      </c>
      <c r="E677" s="33" t="s">
        <v>477</v>
      </c>
      <c r="F677" s="33" t="s">
        <v>126</v>
      </c>
      <c r="G677" s="35">
        <f t="shared" si="96"/>
        <v>239</v>
      </c>
      <c r="H677" s="35">
        <f t="shared" si="96"/>
        <v>356.2</v>
      </c>
      <c r="I677" s="35">
        <f t="shared" si="96"/>
        <v>356.2</v>
      </c>
    </row>
    <row r="678" spans="1:9" s="42" customFormat="1" ht="15" x14ac:dyDescent="0.25">
      <c r="A678" s="36" t="s">
        <v>127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128</v>
      </c>
      <c r="G678" s="35">
        <f>356.2-117.2</f>
        <v>239</v>
      </c>
      <c r="H678" s="35">
        <v>356.2</v>
      </c>
      <c r="I678" s="35">
        <v>356.2</v>
      </c>
    </row>
    <row r="679" spans="1:9" s="42" customFormat="1" ht="26.25" x14ac:dyDescent="0.25">
      <c r="A679" s="36" t="s">
        <v>786</v>
      </c>
      <c r="B679" s="33" t="s">
        <v>564</v>
      </c>
      <c r="C679" s="33" t="s">
        <v>460</v>
      </c>
      <c r="D679" s="33" t="s">
        <v>99</v>
      </c>
      <c r="E679" s="33" t="s">
        <v>787</v>
      </c>
      <c r="F679" s="33" t="s">
        <v>102</v>
      </c>
      <c r="G679" s="35">
        <f>G680</f>
        <v>50</v>
      </c>
      <c r="H679" s="35">
        <v>0</v>
      </c>
      <c r="I679" s="35">
        <v>0</v>
      </c>
    </row>
    <row r="680" spans="1:9" s="42" customFormat="1" ht="26.25" x14ac:dyDescent="0.25">
      <c r="A680" s="36" t="s">
        <v>121</v>
      </c>
      <c r="B680" s="33" t="s">
        <v>564</v>
      </c>
      <c r="C680" s="33" t="s">
        <v>460</v>
      </c>
      <c r="D680" s="33" t="s">
        <v>99</v>
      </c>
      <c r="E680" s="33" t="s">
        <v>787</v>
      </c>
      <c r="F680" s="33" t="s">
        <v>122</v>
      </c>
      <c r="G680" s="35">
        <f>G681</f>
        <v>50</v>
      </c>
      <c r="H680" s="35">
        <v>0</v>
      </c>
      <c r="I680" s="35">
        <v>0</v>
      </c>
    </row>
    <row r="681" spans="1:9" s="42" customFormat="1" ht="26.25" x14ac:dyDescent="0.25">
      <c r="A681" s="36" t="s">
        <v>256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124</v>
      </c>
      <c r="G681" s="35">
        <v>50</v>
      </c>
      <c r="H681" s="35">
        <v>0</v>
      </c>
      <c r="I681" s="35">
        <v>0</v>
      </c>
    </row>
    <row r="682" spans="1:9" s="42" customFormat="1" ht="39" x14ac:dyDescent="0.25">
      <c r="A682" s="36" t="s">
        <v>791</v>
      </c>
      <c r="B682" s="33" t="s">
        <v>564</v>
      </c>
      <c r="C682" s="33" t="s">
        <v>460</v>
      </c>
      <c r="D682" s="33" t="s">
        <v>99</v>
      </c>
      <c r="E682" s="33" t="s">
        <v>813</v>
      </c>
      <c r="F682" s="33" t="s">
        <v>102</v>
      </c>
      <c r="G682" s="35">
        <f>G683+G685</f>
        <v>665.4</v>
      </c>
      <c r="H682" s="35">
        <v>0</v>
      </c>
      <c r="I682" s="35">
        <v>0</v>
      </c>
    </row>
    <row r="683" spans="1:9" s="42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813</v>
      </c>
      <c r="F683" s="33" t="s">
        <v>122</v>
      </c>
      <c r="G683" s="35">
        <f>G684</f>
        <v>436</v>
      </c>
      <c r="H683" s="35">
        <v>0</v>
      </c>
      <c r="I683" s="35">
        <v>0</v>
      </c>
    </row>
    <row r="684" spans="1:9" s="42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124</v>
      </c>
      <c r="G684" s="35">
        <v>436</v>
      </c>
      <c r="H684" s="35">
        <v>0</v>
      </c>
      <c r="I684" s="35">
        <v>0</v>
      </c>
    </row>
    <row r="685" spans="1:9" s="42" customFormat="1" ht="15" x14ac:dyDescent="0.25">
      <c r="A685" s="36" t="s">
        <v>125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126</v>
      </c>
      <c r="G685" s="35">
        <f>G686</f>
        <v>229.4</v>
      </c>
      <c r="H685" s="35">
        <v>0</v>
      </c>
      <c r="I685" s="35">
        <v>0</v>
      </c>
    </row>
    <row r="686" spans="1:9" s="42" customFormat="1" ht="15" x14ac:dyDescent="0.25">
      <c r="A686" s="36" t="s">
        <v>127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128</v>
      </c>
      <c r="G686" s="35">
        <v>229.4</v>
      </c>
      <c r="H686" s="35">
        <v>0</v>
      </c>
      <c r="I686" s="35">
        <v>0</v>
      </c>
    </row>
    <row r="687" spans="1:9" s="42" customFormat="1" ht="39" customHeight="1" x14ac:dyDescent="0.25">
      <c r="A687" s="36" t="s">
        <v>478</v>
      </c>
      <c r="B687" s="33" t="s">
        <v>564</v>
      </c>
      <c r="C687" s="33" t="s">
        <v>460</v>
      </c>
      <c r="D687" s="33" t="s">
        <v>99</v>
      </c>
      <c r="E687" s="33" t="s">
        <v>479</v>
      </c>
      <c r="F687" s="33" t="s">
        <v>102</v>
      </c>
      <c r="G687" s="35">
        <f>G688</f>
        <v>686.2</v>
      </c>
      <c r="H687" s="35">
        <f t="shared" ref="H687:I689" si="97">H688</f>
        <v>398.4</v>
      </c>
      <c r="I687" s="35">
        <f t="shared" si="97"/>
        <v>398.4</v>
      </c>
    </row>
    <row r="688" spans="1:9" s="42" customFormat="1" ht="26.25" x14ac:dyDescent="0.25">
      <c r="A688" s="36" t="s">
        <v>238</v>
      </c>
      <c r="B688" s="33" t="s">
        <v>564</v>
      </c>
      <c r="C688" s="33" t="s">
        <v>460</v>
      </c>
      <c r="D688" s="33" t="s">
        <v>99</v>
      </c>
      <c r="E688" s="33" t="s">
        <v>480</v>
      </c>
      <c r="F688" s="33" t="s">
        <v>102</v>
      </c>
      <c r="G688" s="35">
        <f>G689</f>
        <v>686.2</v>
      </c>
      <c r="H688" s="35">
        <f t="shared" si="97"/>
        <v>398.4</v>
      </c>
      <c r="I688" s="35">
        <f t="shared" si="97"/>
        <v>398.4</v>
      </c>
    </row>
    <row r="689" spans="1:250" s="38" customFormat="1" ht="26.25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480</v>
      </c>
      <c r="F689" s="33" t="s">
        <v>122</v>
      </c>
      <c r="G689" s="35">
        <f>G690</f>
        <v>686.2</v>
      </c>
      <c r="H689" s="35">
        <f t="shared" si="97"/>
        <v>398.4</v>
      </c>
      <c r="I689" s="35">
        <f t="shared" si="97"/>
        <v>398.4</v>
      </c>
    </row>
    <row r="690" spans="1:250" s="38" customFormat="1" ht="26.25" x14ac:dyDescent="0.25">
      <c r="A690" s="36" t="s">
        <v>256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124</v>
      </c>
      <c r="G690" s="35">
        <f>398.4+100-14+201.8</f>
        <v>686.2</v>
      </c>
      <c r="H690" s="35">
        <v>398.4</v>
      </c>
      <c r="I690" s="35">
        <v>398.4</v>
      </c>
    </row>
    <row r="691" spans="1:250" s="38" customFormat="1" ht="57" customHeight="1" x14ac:dyDescent="0.25">
      <c r="A691" s="36" t="s">
        <v>204</v>
      </c>
      <c r="B691" s="33" t="s">
        <v>564</v>
      </c>
      <c r="C691" s="33" t="s">
        <v>460</v>
      </c>
      <c r="D691" s="33" t="s">
        <v>99</v>
      </c>
      <c r="E691" s="33" t="s">
        <v>205</v>
      </c>
      <c r="F691" s="33" t="s">
        <v>102</v>
      </c>
      <c r="G691" s="35">
        <f>G692</f>
        <v>197.2</v>
      </c>
      <c r="H691" s="35">
        <f t="shared" ref="H691:I695" si="98">H692</f>
        <v>77.2</v>
      </c>
      <c r="I691" s="35">
        <f t="shared" si="98"/>
        <v>77.2</v>
      </c>
    </row>
    <row r="692" spans="1:250" s="38" customFormat="1" ht="43.5" customHeight="1" x14ac:dyDescent="0.25">
      <c r="A692" s="36" t="s">
        <v>206</v>
      </c>
      <c r="B692" s="33" t="s">
        <v>564</v>
      </c>
      <c r="C692" s="33" t="s">
        <v>460</v>
      </c>
      <c r="D692" s="33" t="s">
        <v>99</v>
      </c>
      <c r="E692" s="33" t="s">
        <v>207</v>
      </c>
      <c r="F692" s="33" t="s">
        <v>102</v>
      </c>
      <c r="G692" s="35">
        <f>G693</f>
        <v>197.2</v>
      </c>
      <c r="H692" s="35">
        <f t="shared" si="98"/>
        <v>77.2</v>
      </c>
      <c r="I692" s="35">
        <f t="shared" si="98"/>
        <v>77.2</v>
      </c>
    </row>
    <row r="693" spans="1:250" s="38" customFormat="1" ht="42.75" customHeight="1" x14ac:dyDescent="0.25">
      <c r="A693" s="36" t="s">
        <v>208</v>
      </c>
      <c r="B693" s="33" t="s">
        <v>564</v>
      </c>
      <c r="C693" s="33" t="s">
        <v>460</v>
      </c>
      <c r="D693" s="33" t="s">
        <v>99</v>
      </c>
      <c r="E693" s="33" t="s">
        <v>209</v>
      </c>
      <c r="F693" s="33" t="s">
        <v>102</v>
      </c>
      <c r="G693" s="35">
        <f>G694</f>
        <v>197.2</v>
      </c>
      <c r="H693" s="35">
        <f t="shared" si="98"/>
        <v>77.2</v>
      </c>
      <c r="I693" s="35">
        <f t="shared" si="98"/>
        <v>77.2</v>
      </c>
    </row>
    <row r="694" spans="1:250" s="38" customFormat="1" ht="21.75" customHeight="1" x14ac:dyDescent="0.25">
      <c r="A694" s="36" t="s">
        <v>180</v>
      </c>
      <c r="B694" s="33" t="s">
        <v>564</v>
      </c>
      <c r="C694" s="33" t="s">
        <v>460</v>
      </c>
      <c r="D694" s="33" t="s">
        <v>99</v>
      </c>
      <c r="E694" s="33" t="s">
        <v>210</v>
      </c>
      <c r="F694" s="33" t="s">
        <v>102</v>
      </c>
      <c r="G694" s="35">
        <f>G695</f>
        <v>197.2</v>
      </c>
      <c r="H694" s="35">
        <f t="shared" si="98"/>
        <v>77.2</v>
      </c>
      <c r="I694" s="35">
        <f t="shared" si="98"/>
        <v>77.2</v>
      </c>
    </row>
    <row r="695" spans="1:250" s="38" customFormat="1" ht="30.75" customHeight="1" x14ac:dyDescent="0.25">
      <c r="A695" s="36" t="s">
        <v>121</v>
      </c>
      <c r="B695" s="33" t="s">
        <v>564</v>
      </c>
      <c r="C695" s="33" t="s">
        <v>460</v>
      </c>
      <c r="D695" s="33" t="s">
        <v>99</v>
      </c>
      <c r="E695" s="33" t="s">
        <v>210</v>
      </c>
      <c r="F695" s="33" t="s">
        <v>122</v>
      </c>
      <c r="G695" s="35">
        <f>G696</f>
        <v>197.2</v>
      </c>
      <c r="H695" s="35">
        <f t="shared" si="98"/>
        <v>77.2</v>
      </c>
      <c r="I695" s="35">
        <f t="shared" si="98"/>
        <v>77.2</v>
      </c>
    </row>
    <row r="696" spans="1:250" s="38" customFormat="1" ht="32.25" customHeight="1" x14ac:dyDescent="0.25">
      <c r="A696" s="36" t="s">
        <v>123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124</v>
      </c>
      <c r="G696" s="35">
        <f>77.2+120</f>
        <v>197.2</v>
      </c>
      <c r="H696" s="35">
        <v>77.2</v>
      </c>
      <c r="I696" s="35">
        <v>77.2</v>
      </c>
    </row>
    <row r="697" spans="1:250" s="63" customFormat="1" ht="30" customHeight="1" x14ac:dyDescent="0.25">
      <c r="A697" s="36" t="s">
        <v>176</v>
      </c>
      <c r="B697" s="33" t="s">
        <v>564</v>
      </c>
      <c r="C697" s="33" t="s">
        <v>460</v>
      </c>
      <c r="D697" s="33" t="s">
        <v>99</v>
      </c>
      <c r="E697" s="33" t="s">
        <v>177</v>
      </c>
      <c r="F697" s="33" t="s">
        <v>102</v>
      </c>
      <c r="G697" s="35">
        <f>G698</f>
        <v>5.9</v>
      </c>
      <c r="H697" s="35">
        <f t="shared" ref="H697:I700" si="99">H698</f>
        <v>5.9</v>
      </c>
      <c r="I697" s="35">
        <f t="shared" si="99"/>
        <v>5.9</v>
      </c>
    </row>
    <row r="698" spans="1:250" s="63" customFormat="1" ht="50.25" customHeight="1" x14ac:dyDescent="0.25">
      <c r="A698" s="36" t="s">
        <v>462</v>
      </c>
      <c r="B698" s="33" t="s">
        <v>564</v>
      </c>
      <c r="C698" s="33" t="s">
        <v>460</v>
      </c>
      <c r="D698" s="33" t="s">
        <v>99</v>
      </c>
      <c r="E698" s="33" t="s">
        <v>463</v>
      </c>
      <c r="F698" s="33" t="s">
        <v>102</v>
      </c>
      <c r="G698" s="35">
        <f>G699</f>
        <v>5.9</v>
      </c>
      <c r="H698" s="35">
        <f t="shared" si="99"/>
        <v>5.9</v>
      </c>
      <c r="I698" s="35">
        <f t="shared" si="99"/>
        <v>5.9</v>
      </c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0" s="63" customFormat="1" ht="28.5" customHeight="1" x14ac:dyDescent="0.25">
      <c r="A699" s="36" t="s">
        <v>180</v>
      </c>
      <c r="B699" s="33" t="s">
        <v>564</v>
      </c>
      <c r="C699" s="33" t="s">
        <v>460</v>
      </c>
      <c r="D699" s="33" t="s">
        <v>99</v>
      </c>
      <c r="E699" s="33" t="s">
        <v>464</v>
      </c>
      <c r="F699" s="33" t="s">
        <v>102</v>
      </c>
      <c r="G699" s="35">
        <f>G700</f>
        <v>5.9</v>
      </c>
      <c r="H699" s="35">
        <f t="shared" si="99"/>
        <v>5.9</v>
      </c>
      <c r="I699" s="35">
        <f t="shared" si="99"/>
        <v>5.9</v>
      </c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0" s="63" customFormat="1" ht="37.5" customHeight="1" x14ac:dyDescent="0.25">
      <c r="A700" s="36" t="s">
        <v>121</v>
      </c>
      <c r="B700" s="33" t="s">
        <v>564</v>
      </c>
      <c r="C700" s="33" t="s">
        <v>460</v>
      </c>
      <c r="D700" s="33" t="s">
        <v>99</v>
      </c>
      <c r="E700" s="33" t="s">
        <v>464</v>
      </c>
      <c r="F700" s="33" t="s">
        <v>122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4" customHeight="1" x14ac:dyDescent="0.25">
      <c r="A701" s="36" t="s">
        <v>123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124</v>
      </c>
      <c r="G701" s="35">
        <f>5.9+5.9-5.9</f>
        <v>5.9</v>
      </c>
      <c r="H701" s="35">
        <f>5.9+5.9-5.9</f>
        <v>5.9</v>
      </c>
      <c r="I701" s="35">
        <f>5.9+5.9-5.9</f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44.25" hidden="1" customHeight="1" x14ac:dyDescent="0.25">
      <c r="A702" s="36" t="s">
        <v>465</v>
      </c>
      <c r="B702" s="33" t="s">
        <v>564</v>
      </c>
      <c r="C702" s="33" t="s">
        <v>460</v>
      </c>
      <c r="D702" s="33" t="s">
        <v>99</v>
      </c>
      <c r="E702" s="33" t="s">
        <v>466</v>
      </c>
      <c r="F702" s="33" t="s">
        <v>102</v>
      </c>
      <c r="G702" s="35">
        <f>G703</f>
        <v>0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38" customFormat="1" ht="24.75" hidden="1" customHeight="1" x14ac:dyDescent="0.25">
      <c r="A703" s="36" t="s">
        <v>467</v>
      </c>
      <c r="B703" s="33" t="s">
        <v>564</v>
      </c>
      <c r="C703" s="33" t="s">
        <v>460</v>
      </c>
      <c r="D703" s="33" t="s">
        <v>99</v>
      </c>
      <c r="E703" s="33" t="s">
        <v>468</v>
      </c>
      <c r="F703" s="33" t="s">
        <v>102</v>
      </c>
      <c r="G703" s="35">
        <f>G704</f>
        <v>0</v>
      </c>
    </row>
    <row r="704" spans="1:250" s="38" customFormat="1" ht="16.5" hidden="1" customHeight="1" x14ac:dyDescent="0.25">
      <c r="A704" s="36" t="s">
        <v>180</v>
      </c>
      <c r="B704" s="33" t="s">
        <v>564</v>
      </c>
      <c r="C704" s="33" t="s">
        <v>460</v>
      </c>
      <c r="D704" s="33" t="s">
        <v>99</v>
      </c>
      <c r="E704" s="33" t="s">
        <v>469</v>
      </c>
      <c r="F704" s="33" t="s">
        <v>102</v>
      </c>
      <c r="G704" s="35">
        <f>G705</f>
        <v>0</v>
      </c>
    </row>
    <row r="705" spans="1:9" s="38" customFormat="1" ht="39" hidden="1" customHeight="1" x14ac:dyDescent="0.25">
      <c r="A705" s="36" t="s">
        <v>150</v>
      </c>
      <c r="B705" s="33" t="s">
        <v>564</v>
      </c>
      <c r="C705" s="33" t="s">
        <v>460</v>
      </c>
      <c r="D705" s="33" t="s">
        <v>99</v>
      </c>
      <c r="E705" s="33" t="s">
        <v>469</v>
      </c>
      <c r="F705" s="33" t="s">
        <v>122</v>
      </c>
      <c r="G705" s="35">
        <f>G706</f>
        <v>0</v>
      </c>
    </row>
    <row r="706" spans="1:9" s="38" customFormat="1" ht="4.5" hidden="1" customHeight="1" x14ac:dyDescent="0.25">
      <c r="A706" s="36" t="s">
        <v>123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124</v>
      </c>
      <c r="G706" s="35">
        <f>5.9-5.9</f>
        <v>0</v>
      </c>
    </row>
    <row r="707" spans="1:9" s="42" customFormat="1" ht="14.25" x14ac:dyDescent="0.2">
      <c r="A707" s="52" t="s">
        <v>565</v>
      </c>
      <c r="B707" s="31" t="s">
        <v>566</v>
      </c>
      <c r="C707" s="31" t="s">
        <v>100</v>
      </c>
      <c r="D707" s="31" t="s">
        <v>100</v>
      </c>
      <c r="E707" s="31" t="s">
        <v>101</v>
      </c>
      <c r="F707" s="31" t="s">
        <v>102</v>
      </c>
      <c r="G707" s="32">
        <f>G708+G754</f>
        <v>3597.7999999999993</v>
      </c>
      <c r="H707" s="32">
        <f>H708+H754</f>
        <v>2861.2</v>
      </c>
      <c r="I707" s="32">
        <f>I708+I754</f>
        <v>2861.2</v>
      </c>
    </row>
    <row r="708" spans="1:9" s="38" customFormat="1" ht="20.25" customHeight="1" x14ac:dyDescent="0.25">
      <c r="A708" s="59" t="s">
        <v>388</v>
      </c>
      <c r="B708" s="40" t="s">
        <v>566</v>
      </c>
      <c r="C708" s="40" t="s">
        <v>159</v>
      </c>
      <c r="D708" s="40" t="s">
        <v>100</v>
      </c>
      <c r="E708" s="40" t="s">
        <v>101</v>
      </c>
      <c r="F708" s="40" t="s">
        <v>102</v>
      </c>
      <c r="G708" s="41">
        <f>G709</f>
        <v>3182.5999999999995</v>
      </c>
      <c r="H708" s="41">
        <f>H709</f>
        <v>2492.1999999999998</v>
      </c>
      <c r="I708" s="41">
        <f>I709</f>
        <v>2492.1999999999998</v>
      </c>
    </row>
    <row r="709" spans="1:9" s="38" customFormat="1" ht="20.25" customHeight="1" x14ac:dyDescent="0.25">
      <c r="A709" s="36" t="s">
        <v>440</v>
      </c>
      <c r="B709" s="40" t="s">
        <v>566</v>
      </c>
      <c r="C709" s="40" t="s">
        <v>159</v>
      </c>
      <c r="D709" s="40" t="s">
        <v>244</v>
      </c>
      <c r="E709" s="40" t="s">
        <v>101</v>
      </c>
      <c r="F709" s="40" t="s">
        <v>102</v>
      </c>
      <c r="G709" s="41">
        <f>G710+G715</f>
        <v>3182.5999999999995</v>
      </c>
      <c r="H709" s="41">
        <f>H710+H715</f>
        <v>2492.1999999999998</v>
      </c>
      <c r="I709" s="41">
        <f>I710+I715</f>
        <v>2492.1999999999998</v>
      </c>
    </row>
    <row r="710" spans="1:9" s="38" customFormat="1" ht="43.5" customHeight="1" x14ac:dyDescent="0.25">
      <c r="A710" s="36" t="s">
        <v>441</v>
      </c>
      <c r="B710" s="40" t="s">
        <v>566</v>
      </c>
      <c r="C710" s="40" t="s">
        <v>159</v>
      </c>
      <c r="D710" s="40" t="s">
        <v>244</v>
      </c>
      <c r="E710" s="40" t="s">
        <v>413</v>
      </c>
      <c r="F710" s="40" t="s">
        <v>102</v>
      </c>
      <c r="G710" s="41">
        <f>G711</f>
        <v>33.700000000000003</v>
      </c>
      <c r="H710" s="41">
        <f t="shared" ref="H710:I713" si="100">H711</f>
        <v>33.700000000000003</v>
      </c>
      <c r="I710" s="41">
        <f t="shared" si="100"/>
        <v>33.700000000000003</v>
      </c>
    </row>
    <row r="711" spans="1:9" s="38" customFormat="1" ht="64.5" x14ac:dyDescent="0.25">
      <c r="A711" s="36" t="s">
        <v>442</v>
      </c>
      <c r="B711" s="40" t="s">
        <v>566</v>
      </c>
      <c r="C711" s="40" t="s">
        <v>159</v>
      </c>
      <c r="D711" s="40" t="s">
        <v>244</v>
      </c>
      <c r="E711" s="40" t="s">
        <v>415</v>
      </c>
      <c r="F711" s="40" t="s">
        <v>102</v>
      </c>
      <c r="G711" s="41">
        <f>G712</f>
        <v>33.700000000000003</v>
      </c>
      <c r="H711" s="41">
        <f t="shared" si="100"/>
        <v>33.700000000000003</v>
      </c>
      <c r="I711" s="41">
        <f t="shared" si="100"/>
        <v>33.700000000000003</v>
      </c>
    </row>
    <row r="712" spans="1:9" s="38" customFormat="1" ht="15" x14ac:dyDescent="0.25">
      <c r="A712" s="36" t="s">
        <v>180</v>
      </c>
      <c r="B712" s="40" t="s">
        <v>566</v>
      </c>
      <c r="C712" s="40" t="s">
        <v>159</v>
      </c>
      <c r="D712" s="40" t="s">
        <v>244</v>
      </c>
      <c r="E712" s="40" t="s">
        <v>416</v>
      </c>
      <c r="F712" s="40" t="s">
        <v>102</v>
      </c>
      <c r="G712" s="41">
        <f>G713</f>
        <v>33.700000000000003</v>
      </c>
      <c r="H712" s="41">
        <f t="shared" si="100"/>
        <v>33.700000000000003</v>
      </c>
      <c r="I712" s="41">
        <f t="shared" si="100"/>
        <v>33.700000000000003</v>
      </c>
    </row>
    <row r="713" spans="1:9" s="38" customFormat="1" ht="70.5" customHeight="1" x14ac:dyDescent="0.25">
      <c r="A713" s="36" t="s">
        <v>111</v>
      </c>
      <c r="B713" s="40" t="s">
        <v>566</v>
      </c>
      <c r="C713" s="40" t="s">
        <v>159</v>
      </c>
      <c r="D713" s="40" t="s">
        <v>244</v>
      </c>
      <c r="E713" s="40" t="s">
        <v>416</v>
      </c>
      <c r="F713" s="40" t="s">
        <v>112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240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241</v>
      </c>
      <c r="G714" s="41">
        <v>33.700000000000003</v>
      </c>
      <c r="H714" s="41">
        <v>33.700000000000003</v>
      </c>
      <c r="I714" s="41">
        <v>33.700000000000003</v>
      </c>
    </row>
    <row r="715" spans="1:9" s="38" customFormat="1" ht="42.75" customHeight="1" x14ac:dyDescent="0.25">
      <c r="A715" s="59" t="s">
        <v>443</v>
      </c>
      <c r="B715" s="40" t="s">
        <v>566</v>
      </c>
      <c r="C715" s="40" t="s">
        <v>159</v>
      </c>
      <c r="D715" s="40" t="s">
        <v>244</v>
      </c>
      <c r="E715" s="40" t="s">
        <v>418</v>
      </c>
      <c r="F715" s="40" t="s">
        <v>102</v>
      </c>
      <c r="G715" s="35">
        <f>G716+G733+G737</f>
        <v>3148.8999999999996</v>
      </c>
      <c r="H715" s="35">
        <f>H716+H733+H737</f>
        <v>2458.5</v>
      </c>
      <c r="I715" s="35">
        <f>I716+I733+I737</f>
        <v>2458.5</v>
      </c>
    </row>
    <row r="716" spans="1:9" s="38" customFormat="1" ht="54" customHeight="1" x14ac:dyDescent="0.25">
      <c r="A716" s="36" t="s">
        <v>419</v>
      </c>
      <c r="B716" s="33" t="s">
        <v>566</v>
      </c>
      <c r="C716" s="33" t="s">
        <v>159</v>
      </c>
      <c r="D716" s="40" t="s">
        <v>244</v>
      </c>
      <c r="E716" s="33" t="s">
        <v>420</v>
      </c>
      <c r="F716" s="33" t="s">
        <v>102</v>
      </c>
      <c r="G716" s="35">
        <f>G717+G724+G727+G730</f>
        <v>2527.5</v>
      </c>
      <c r="H716" s="35">
        <f t="shared" ref="H716:I716" si="101">H717+H724+H727</f>
        <v>2130</v>
      </c>
      <c r="I716" s="35">
        <f t="shared" si="101"/>
        <v>2130</v>
      </c>
    </row>
    <row r="717" spans="1:9" s="38" customFormat="1" ht="31.5" customHeight="1" x14ac:dyDescent="0.25">
      <c r="A717" s="36" t="s">
        <v>238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102</v>
      </c>
      <c r="G717" s="35">
        <f>G718+G720+G722</f>
        <v>2118.4</v>
      </c>
      <c r="H717" s="35">
        <f>H718+H720</f>
        <v>2130</v>
      </c>
      <c r="I717" s="35">
        <f>I718+I720</f>
        <v>2130</v>
      </c>
    </row>
    <row r="718" spans="1:9" ht="69.75" customHeight="1" x14ac:dyDescent="0.25">
      <c r="A718" s="36" t="s">
        <v>111</v>
      </c>
      <c r="B718" s="33" t="s">
        <v>566</v>
      </c>
      <c r="C718" s="33" t="s">
        <v>159</v>
      </c>
      <c r="D718" s="40" t="s">
        <v>244</v>
      </c>
      <c r="E718" s="33" t="s">
        <v>421</v>
      </c>
      <c r="F718" s="33" t="s">
        <v>112</v>
      </c>
      <c r="G718" s="35">
        <f>G719</f>
        <v>2111.6</v>
      </c>
      <c r="H718" s="35">
        <f>H719</f>
        <v>2130</v>
      </c>
      <c r="I718" s="35">
        <f>I719</f>
        <v>2130</v>
      </c>
    </row>
    <row r="719" spans="1:9" ht="21" customHeight="1" x14ac:dyDescent="0.25">
      <c r="A719" s="36" t="s">
        <v>240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241</v>
      </c>
      <c r="G719" s="35">
        <f>2130-6.8-2.1-9.5</f>
        <v>2111.6</v>
      </c>
      <c r="H719" s="35">
        <v>2130</v>
      </c>
      <c r="I719" s="35">
        <v>2130</v>
      </c>
    </row>
    <row r="720" spans="1:9" ht="30" hidden="1" customHeight="1" x14ac:dyDescent="0.25">
      <c r="A720" s="36" t="s">
        <v>121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122</v>
      </c>
      <c r="G720" s="35">
        <f>G721</f>
        <v>0</v>
      </c>
    </row>
    <row r="721" spans="1:9" ht="26.25" hidden="1" customHeight="1" x14ac:dyDescent="0.25">
      <c r="A721" s="36" t="s">
        <v>123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124</v>
      </c>
      <c r="G721" s="156">
        <v>0</v>
      </c>
    </row>
    <row r="722" spans="1:9" ht="26.25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157">
        <f>G723</f>
        <v>6.8</v>
      </c>
      <c r="H722" s="121">
        <v>0</v>
      </c>
      <c r="I722" s="121">
        <v>0</v>
      </c>
    </row>
    <row r="723" spans="1:9" ht="26.25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7">
        <f>5+1.8</f>
        <v>6.8</v>
      </c>
      <c r="H723" s="121">
        <v>0</v>
      </c>
      <c r="I723" s="121">
        <v>0</v>
      </c>
    </row>
    <row r="724" spans="1:9" ht="44.25" customHeight="1" x14ac:dyDescent="0.25">
      <c r="A724" s="36" t="s">
        <v>717</v>
      </c>
      <c r="B724" s="33" t="s">
        <v>566</v>
      </c>
      <c r="C724" s="33" t="s">
        <v>159</v>
      </c>
      <c r="D724" s="40" t="s">
        <v>244</v>
      </c>
      <c r="E724" s="33" t="s">
        <v>726</v>
      </c>
      <c r="F724" s="33" t="s">
        <v>102</v>
      </c>
      <c r="G724" s="118">
        <f>G725</f>
        <v>18.399999999999999</v>
      </c>
      <c r="H724" s="118">
        <f t="shared" ref="H724:I725" si="102">H725</f>
        <v>0</v>
      </c>
      <c r="I724" s="118">
        <f t="shared" si="102"/>
        <v>0</v>
      </c>
    </row>
    <row r="725" spans="1:9" ht="75" customHeight="1" x14ac:dyDescent="0.25">
      <c r="A725" s="36" t="s">
        <v>111</v>
      </c>
      <c r="B725" s="33" t="s">
        <v>566</v>
      </c>
      <c r="C725" s="33" t="s">
        <v>159</v>
      </c>
      <c r="D725" s="40" t="s">
        <v>244</v>
      </c>
      <c r="E725" s="33" t="s">
        <v>726</v>
      </c>
      <c r="F725" s="33" t="s">
        <v>112</v>
      </c>
      <c r="G725" s="118">
        <f>G726</f>
        <v>18.399999999999999</v>
      </c>
      <c r="H725" s="118">
        <f t="shared" si="102"/>
        <v>0</v>
      </c>
      <c r="I725" s="118">
        <f t="shared" si="102"/>
        <v>0</v>
      </c>
    </row>
    <row r="726" spans="1:9" ht="26.25" customHeight="1" x14ac:dyDescent="0.25">
      <c r="A726" s="36" t="s">
        <v>240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241</v>
      </c>
      <c r="G726" s="35">
        <f>6.8+2.1+9.5</f>
        <v>18.399999999999999</v>
      </c>
      <c r="H726" s="121">
        <v>0</v>
      </c>
      <c r="I726" s="122">
        <v>0</v>
      </c>
    </row>
    <row r="727" spans="1:9" ht="35.25" customHeight="1" x14ac:dyDescent="0.25">
      <c r="A727" s="36" t="s">
        <v>715</v>
      </c>
      <c r="B727" s="33" t="s">
        <v>566</v>
      </c>
      <c r="C727" s="33" t="s">
        <v>159</v>
      </c>
      <c r="D727" s="40" t="s">
        <v>244</v>
      </c>
      <c r="E727" s="33" t="s">
        <v>727</v>
      </c>
      <c r="F727" s="33" t="s">
        <v>102</v>
      </c>
      <c r="G727" s="35">
        <f>G728</f>
        <v>348.7</v>
      </c>
      <c r="H727" s="35">
        <f t="shared" ref="H727:I728" si="103">H728</f>
        <v>0</v>
      </c>
      <c r="I727" s="35">
        <f t="shared" si="103"/>
        <v>0</v>
      </c>
    </row>
    <row r="728" spans="1:9" ht="72" customHeight="1" x14ac:dyDescent="0.25">
      <c r="A728" s="36" t="s">
        <v>111</v>
      </c>
      <c r="B728" s="33" t="s">
        <v>566</v>
      </c>
      <c r="C728" s="33" t="s">
        <v>159</v>
      </c>
      <c r="D728" s="40" t="s">
        <v>244</v>
      </c>
      <c r="E728" s="33" t="s">
        <v>727</v>
      </c>
      <c r="F728" s="33" t="s">
        <v>112</v>
      </c>
      <c r="G728" s="35">
        <f>G729</f>
        <v>348.7</v>
      </c>
      <c r="H728" s="35">
        <f t="shared" si="103"/>
        <v>0</v>
      </c>
      <c r="I728" s="35">
        <f t="shared" si="103"/>
        <v>0</v>
      </c>
    </row>
    <row r="729" spans="1:9" ht="25.5" customHeight="1" x14ac:dyDescent="0.25">
      <c r="A729" s="36" t="s">
        <v>240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241</v>
      </c>
      <c r="G729" s="35">
        <f>168+180.7</f>
        <v>348.7</v>
      </c>
      <c r="H729" s="121">
        <v>0</v>
      </c>
      <c r="I729" s="122">
        <v>0</v>
      </c>
    </row>
    <row r="730" spans="1:9" ht="42.75" customHeight="1" x14ac:dyDescent="0.25">
      <c r="A730" s="36" t="s">
        <v>791</v>
      </c>
      <c r="B730" s="33" t="s">
        <v>566</v>
      </c>
      <c r="C730" s="33" t="s">
        <v>159</v>
      </c>
      <c r="D730" s="40" t="s">
        <v>244</v>
      </c>
      <c r="E730" s="33" t="s">
        <v>812</v>
      </c>
      <c r="F730" s="33" t="s">
        <v>102</v>
      </c>
      <c r="G730" s="35">
        <f>G731</f>
        <v>42</v>
      </c>
      <c r="H730" s="121">
        <v>0</v>
      </c>
      <c r="I730" s="122">
        <v>0</v>
      </c>
    </row>
    <row r="731" spans="1:9" ht="25.5" customHeight="1" x14ac:dyDescent="0.25">
      <c r="A731" s="36" t="s">
        <v>121</v>
      </c>
      <c r="B731" s="33" t="s">
        <v>566</v>
      </c>
      <c r="C731" s="33" t="s">
        <v>159</v>
      </c>
      <c r="D731" s="40" t="s">
        <v>244</v>
      </c>
      <c r="E731" s="33" t="s">
        <v>812</v>
      </c>
      <c r="F731" s="33" t="s">
        <v>122</v>
      </c>
      <c r="G731" s="35">
        <f>G732</f>
        <v>42</v>
      </c>
      <c r="H731" s="121">
        <v>0</v>
      </c>
      <c r="I731" s="122">
        <v>0</v>
      </c>
    </row>
    <row r="732" spans="1:9" ht="30" customHeight="1" x14ac:dyDescent="0.25">
      <c r="A732" s="36" t="s">
        <v>123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124</v>
      </c>
      <c r="G732" s="35">
        <v>42</v>
      </c>
      <c r="H732" s="121">
        <v>0</v>
      </c>
      <c r="I732" s="122">
        <v>0</v>
      </c>
    </row>
    <row r="733" spans="1:9" ht="45" customHeight="1" x14ac:dyDescent="0.25">
      <c r="A733" s="36" t="s">
        <v>422</v>
      </c>
      <c r="B733" s="33" t="s">
        <v>566</v>
      </c>
      <c r="C733" s="33" t="s">
        <v>159</v>
      </c>
      <c r="D733" s="40" t="s">
        <v>244</v>
      </c>
      <c r="E733" s="33" t="s">
        <v>423</v>
      </c>
      <c r="F733" s="33" t="s">
        <v>102</v>
      </c>
      <c r="G733" s="35">
        <f>G734</f>
        <v>55.2</v>
      </c>
      <c r="H733" s="35">
        <f t="shared" ref="H733:I735" si="104">H734</f>
        <v>50.2</v>
      </c>
      <c r="I733" s="35">
        <f t="shared" si="104"/>
        <v>50.2</v>
      </c>
    </row>
    <row r="734" spans="1:9" ht="31.5" customHeight="1" x14ac:dyDescent="0.25">
      <c r="A734" s="36" t="s">
        <v>238</v>
      </c>
      <c r="B734" s="33" t="s">
        <v>566</v>
      </c>
      <c r="C734" s="33" t="s">
        <v>159</v>
      </c>
      <c r="D734" s="40" t="s">
        <v>244</v>
      </c>
      <c r="E734" s="33" t="s">
        <v>424</v>
      </c>
      <c r="F734" s="33" t="s">
        <v>102</v>
      </c>
      <c r="G734" s="35">
        <f>G735</f>
        <v>55.2</v>
      </c>
      <c r="H734" s="35">
        <f t="shared" si="104"/>
        <v>50.2</v>
      </c>
      <c r="I734" s="35">
        <f t="shared" si="104"/>
        <v>50.2</v>
      </c>
    </row>
    <row r="735" spans="1:9" ht="30.75" customHeight="1" x14ac:dyDescent="0.25">
      <c r="A735" s="36" t="s">
        <v>121</v>
      </c>
      <c r="B735" s="33" t="s">
        <v>566</v>
      </c>
      <c r="C735" s="33" t="s">
        <v>159</v>
      </c>
      <c r="D735" s="40" t="s">
        <v>244</v>
      </c>
      <c r="E735" s="33" t="s">
        <v>424</v>
      </c>
      <c r="F735" s="33" t="s">
        <v>122</v>
      </c>
      <c r="G735" s="35">
        <f>G736</f>
        <v>55.2</v>
      </c>
      <c r="H735" s="35">
        <f t="shared" si="104"/>
        <v>50.2</v>
      </c>
      <c r="I735" s="35">
        <f t="shared" si="104"/>
        <v>50.2</v>
      </c>
    </row>
    <row r="736" spans="1:9" ht="26.25" customHeight="1" x14ac:dyDescent="0.25">
      <c r="A736" s="36" t="s">
        <v>123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124</v>
      </c>
      <c r="G736" s="35">
        <f>50.2+5</f>
        <v>55.2</v>
      </c>
      <c r="H736" s="35">
        <v>50.2</v>
      </c>
      <c r="I736" s="35">
        <v>50.2</v>
      </c>
    </row>
    <row r="737" spans="1:9" ht="26.25" customHeight="1" x14ac:dyDescent="0.25">
      <c r="A737" s="36" t="s">
        <v>425</v>
      </c>
      <c r="B737" s="33" t="s">
        <v>566</v>
      </c>
      <c r="C737" s="33" t="s">
        <v>159</v>
      </c>
      <c r="D737" s="40" t="s">
        <v>244</v>
      </c>
      <c r="E737" s="33" t="s">
        <v>426</v>
      </c>
      <c r="F737" s="33" t="s">
        <v>102</v>
      </c>
      <c r="G737" s="35">
        <f>G738+G741</f>
        <v>566.20000000000005</v>
      </c>
      <c r="H737" s="35">
        <f>H738+H741</f>
        <v>278.3</v>
      </c>
      <c r="I737" s="35">
        <f>I738+I741</f>
        <v>278.3</v>
      </c>
    </row>
    <row r="738" spans="1:9" ht="26.25" customHeight="1" x14ac:dyDescent="0.25">
      <c r="A738" s="36" t="s">
        <v>238</v>
      </c>
      <c r="B738" s="33" t="s">
        <v>566</v>
      </c>
      <c r="C738" s="33" t="s">
        <v>159</v>
      </c>
      <c r="D738" s="40" t="s">
        <v>244</v>
      </c>
      <c r="E738" s="33" t="s">
        <v>427</v>
      </c>
      <c r="F738" s="33" t="s">
        <v>102</v>
      </c>
      <c r="G738" s="35">
        <f t="shared" ref="G738:I739" si="105">G739</f>
        <v>519.6</v>
      </c>
      <c r="H738" s="35">
        <f t="shared" si="105"/>
        <v>231.70000000000002</v>
      </c>
      <c r="I738" s="35">
        <f t="shared" si="105"/>
        <v>231.70000000000002</v>
      </c>
    </row>
    <row r="739" spans="1:9" ht="26.25" customHeight="1" x14ac:dyDescent="0.25">
      <c r="A739" s="36" t="s">
        <v>121</v>
      </c>
      <c r="B739" s="33" t="s">
        <v>566</v>
      </c>
      <c r="C739" s="33" t="s">
        <v>159</v>
      </c>
      <c r="D739" s="40" t="s">
        <v>244</v>
      </c>
      <c r="E739" s="33" t="s">
        <v>427</v>
      </c>
      <c r="F739" s="33" t="s">
        <v>122</v>
      </c>
      <c r="G739" s="35">
        <f t="shared" si="105"/>
        <v>519.6</v>
      </c>
      <c r="H739" s="35">
        <f t="shared" si="105"/>
        <v>231.70000000000002</v>
      </c>
      <c r="I739" s="35">
        <f t="shared" si="105"/>
        <v>231.70000000000002</v>
      </c>
    </row>
    <row r="740" spans="1:9" ht="26.25" customHeight="1" x14ac:dyDescent="0.25">
      <c r="A740" s="36" t="s">
        <v>123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124</v>
      </c>
      <c r="G740" s="35">
        <f>384.1+59.2+20-42.1+35.6+62.8</f>
        <v>519.6</v>
      </c>
      <c r="H740" s="35">
        <f>384.1-152.4</f>
        <v>231.70000000000002</v>
      </c>
      <c r="I740" s="35">
        <f>384.1-152.4</f>
        <v>231.70000000000002</v>
      </c>
    </row>
    <row r="741" spans="1:9" ht="52.5" customHeight="1" x14ac:dyDescent="0.25">
      <c r="A741" s="36" t="s">
        <v>236</v>
      </c>
      <c r="B741" s="33" t="s">
        <v>566</v>
      </c>
      <c r="C741" s="33" t="s">
        <v>159</v>
      </c>
      <c r="D741" s="40" t="s">
        <v>244</v>
      </c>
      <c r="E741" s="33" t="s">
        <v>428</v>
      </c>
      <c r="F741" s="33" t="s">
        <v>102</v>
      </c>
      <c r="G741" s="35">
        <f t="shared" ref="G741:I742" si="106">G742</f>
        <v>46.6</v>
      </c>
      <c r="H741" s="35">
        <f t="shared" si="106"/>
        <v>46.6</v>
      </c>
      <c r="I741" s="35">
        <f t="shared" si="106"/>
        <v>46.6</v>
      </c>
    </row>
    <row r="742" spans="1:9" s="38" customFormat="1" ht="18.75" customHeight="1" x14ac:dyDescent="0.25">
      <c r="A742" s="36" t="s">
        <v>125</v>
      </c>
      <c r="B742" s="33" t="s">
        <v>566</v>
      </c>
      <c r="C742" s="33" t="s">
        <v>159</v>
      </c>
      <c r="D742" s="40" t="s">
        <v>244</v>
      </c>
      <c r="E742" s="33" t="s">
        <v>428</v>
      </c>
      <c r="F742" s="33" t="s">
        <v>126</v>
      </c>
      <c r="G742" s="35">
        <f t="shared" si="106"/>
        <v>46.6</v>
      </c>
      <c r="H742" s="35">
        <f t="shared" si="106"/>
        <v>46.6</v>
      </c>
      <c r="I742" s="35">
        <f t="shared" si="106"/>
        <v>46.6</v>
      </c>
    </row>
    <row r="743" spans="1:9" s="38" customFormat="1" ht="15" x14ac:dyDescent="0.25">
      <c r="A743" s="36" t="s">
        <v>127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128</v>
      </c>
      <c r="G743" s="35">
        <v>46.6</v>
      </c>
      <c r="H743" s="35">
        <v>46.6</v>
      </c>
      <c r="I743" s="35">
        <v>46.6</v>
      </c>
    </row>
    <row r="744" spans="1:9" s="38" customFormat="1" ht="26.25" hidden="1" x14ac:dyDescent="0.25">
      <c r="A744" s="36" t="s">
        <v>524</v>
      </c>
      <c r="B744" s="33" t="s">
        <v>566</v>
      </c>
      <c r="C744" s="33" t="s">
        <v>159</v>
      </c>
      <c r="D744" s="33" t="s">
        <v>104</v>
      </c>
      <c r="E744" s="33" t="s">
        <v>525</v>
      </c>
      <c r="F744" s="33" t="s">
        <v>102</v>
      </c>
      <c r="G744" s="35">
        <f>G745</f>
        <v>0</v>
      </c>
    </row>
    <row r="745" spans="1:9" s="38" customFormat="1" ht="26.25" hidden="1" x14ac:dyDescent="0.25">
      <c r="A745" s="36" t="s">
        <v>523</v>
      </c>
      <c r="B745" s="33" t="s">
        <v>566</v>
      </c>
      <c r="C745" s="33" t="s">
        <v>159</v>
      </c>
      <c r="D745" s="33" t="s">
        <v>104</v>
      </c>
      <c r="E745" s="33" t="s">
        <v>525</v>
      </c>
      <c r="F745" s="33" t="s">
        <v>122</v>
      </c>
      <c r="G745" s="35">
        <f>G746</f>
        <v>0</v>
      </c>
    </row>
    <row r="746" spans="1:9" s="38" customFormat="1" ht="26.25" hidden="1" x14ac:dyDescent="0.25">
      <c r="A746" s="36" t="s">
        <v>256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124</v>
      </c>
      <c r="G746" s="35">
        <v>0</v>
      </c>
    </row>
    <row r="747" spans="1:9" ht="39" hidden="1" x14ac:dyDescent="0.25">
      <c r="A747" s="36" t="s">
        <v>526</v>
      </c>
      <c r="B747" s="33" t="s">
        <v>566</v>
      </c>
      <c r="C747" s="33" t="s">
        <v>159</v>
      </c>
      <c r="D747" s="33" t="s">
        <v>104</v>
      </c>
      <c r="E747" s="33" t="s">
        <v>527</v>
      </c>
      <c r="F747" s="33" t="s">
        <v>102</v>
      </c>
      <c r="G747" s="35">
        <f>G748</f>
        <v>0</v>
      </c>
    </row>
    <row r="748" spans="1:9" ht="26.25" hidden="1" x14ac:dyDescent="0.25">
      <c r="A748" s="36" t="s">
        <v>528</v>
      </c>
      <c r="B748" s="33" t="s">
        <v>566</v>
      </c>
      <c r="C748" s="33" t="s">
        <v>159</v>
      </c>
      <c r="D748" s="33" t="s">
        <v>104</v>
      </c>
      <c r="E748" s="33" t="s">
        <v>527</v>
      </c>
      <c r="F748" s="33" t="s">
        <v>102</v>
      </c>
      <c r="G748" s="35">
        <f>G749</f>
        <v>0</v>
      </c>
    </row>
    <row r="749" spans="1:9" ht="64.5" hidden="1" x14ac:dyDescent="0.25">
      <c r="A749" s="36" t="s">
        <v>111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112</v>
      </c>
      <c r="G749" s="35">
        <f>G750</f>
        <v>0</v>
      </c>
    </row>
    <row r="750" spans="1:9" ht="15" hidden="1" x14ac:dyDescent="0.25">
      <c r="A750" s="36" t="s">
        <v>529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241</v>
      </c>
      <c r="G750" s="35">
        <f>30-30</f>
        <v>0</v>
      </c>
    </row>
    <row r="751" spans="1:9" ht="51.75" hidden="1" x14ac:dyDescent="0.25">
      <c r="A751" s="36" t="s">
        <v>530</v>
      </c>
      <c r="B751" s="33" t="s">
        <v>566</v>
      </c>
      <c r="C751" s="33" t="s">
        <v>159</v>
      </c>
      <c r="D751" s="33" t="s">
        <v>104</v>
      </c>
      <c r="E751" s="33" t="s">
        <v>439</v>
      </c>
      <c r="F751" s="33" t="s">
        <v>102</v>
      </c>
      <c r="G751" s="35">
        <f>G752</f>
        <v>0</v>
      </c>
    </row>
    <row r="752" spans="1:9" ht="26.25" hidden="1" x14ac:dyDescent="0.25">
      <c r="A752" s="36" t="s">
        <v>523</v>
      </c>
      <c r="B752" s="33" t="s">
        <v>566</v>
      </c>
      <c r="C752" s="33" t="s">
        <v>159</v>
      </c>
      <c r="D752" s="33" t="s">
        <v>104</v>
      </c>
      <c r="E752" s="33" t="s">
        <v>439</v>
      </c>
      <c r="F752" s="33" t="s">
        <v>122</v>
      </c>
      <c r="G752" s="35">
        <f>G753</f>
        <v>0</v>
      </c>
    </row>
    <row r="753" spans="1:9" ht="26.25" hidden="1" x14ac:dyDescent="0.25">
      <c r="A753" s="36" t="s">
        <v>256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124</v>
      </c>
      <c r="G753" s="35">
        <v>0</v>
      </c>
    </row>
    <row r="754" spans="1:9" ht="15" x14ac:dyDescent="0.25">
      <c r="A754" s="36" t="s">
        <v>500</v>
      </c>
      <c r="B754" s="33" t="s">
        <v>566</v>
      </c>
      <c r="C754" s="33" t="s">
        <v>165</v>
      </c>
      <c r="D754" s="33" t="s">
        <v>100</v>
      </c>
      <c r="E754" s="33" t="s">
        <v>101</v>
      </c>
      <c r="F754" s="33" t="s">
        <v>102</v>
      </c>
      <c r="G754" s="35">
        <f>G755</f>
        <v>415.2</v>
      </c>
      <c r="H754" s="35">
        <f>H755</f>
        <v>369</v>
      </c>
      <c r="I754" s="35">
        <f>I755</f>
        <v>369</v>
      </c>
    </row>
    <row r="755" spans="1:9" ht="15" x14ac:dyDescent="0.25">
      <c r="A755" s="36" t="s">
        <v>501</v>
      </c>
      <c r="B755" s="33" t="s">
        <v>566</v>
      </c>
      <c r="C755" s="33" t="s">
        <v>165</v>
      </c>
      <c r="D755" s="33" t="s">
        <v>104</v>
      </c>
      <c r="E755" s="33" t="s">
        <v>101</v>
      </c>
      <c r="F755" s="33" t="s">
        <v>102</v>
      </c>
      <c r="G755" s="35">
        <f>G757</f>
        <v>415.2</v>
      </c>
      <c r="H755" s="35">
        <f>H757</f>
        <v>369</v>
      </c>
      <c r="I755" s="35">
        <f>I757</f>
        <v>369</v>
      </c>
    </row>
    <row r="756" spans="1:9" ht="15" hidden="1" x14ac:dyDescent="0.25">
      <c r="A756" s="36"/>
      <c r="B756" s="33"/>
      <c r="C756" s="33"/>
      <c r="D756" s="33"/>
      <c r="E756" s="33"/>
      <c r="F756" s="33"/>
      <c r="G756" s="35"/>
      <c r="H756" s="35"/>
      <c r="I756" s="35"/>
    </row>
    <row r="757" spans="1:9" ht="40.5" customHeight="1" x14ac:dyDescent="0.25">
      <c r="A757" s="36" t="s">
        <v>441</v>
      </c>
      <c r="B757" s="33" t="s">
        <v>566</v>
      </c>
      <c r="C757" s="33" t="s">
        <v>165</v>
      </c>
      <c r="D757" s="33" t="s">
        <v>104</v>
      </c>
      <c r="E757" s="33" t="s">
        <v>413</v>
      </c>
      <c r="F757" s="33" t="s">
        <v>102</v>
      </c>
      <c r="G757" s="35">
        <f>G758+G762+G772</f>
        <v>415.2</v>
      </c>
      <c r="H757" s="35">
        <f>H758+H762+H772</f>
        <v>369</v>
      </c>
      <c r="I757" s="35">
        <f>I758+I762+I772</f>
        <v>369</v>
      </c>
    </row>
    <row r="758" spans="1:9" ht="42.75" customHeight="1" x14ac:dyDescent="0.25">
      <c r="A758" s="36" t="s">
        <v>502</v>
      </c>
      <c r="B758" s="33" t="s">
        <v>566</v>
      </c>
      <c r="C758" s="33" t="s">
        <v>165</v>
      </c>
      <c r="D758" s="33" t="s">
        <v>104</v>
      </c>
      <c r="E758" s="33" t="s">
        <v>503</v>
      </c>
      <c r="F758" s="33" t="s">
        <v>102</v>
      </c>
      <c r="G758" s="35">
        <f>G759</f>
        <v>21</v>
      </c>
      <c r="H758" s="35">
        <f t="shared" ref="H758:I760" si="107">H759</f>
        <v>21</v>
      </c>
      <c r="I758" s="35">
        <f t="shared" si="107"/>
        <v>21</v>
      </c>
    </row>
    <row r="759" spans="1:9" ht="18.75" customHeight="1" x14ac:dyDescent="0.25">
      <c r="A759" s="36" t="s">
        <v>180</v>
      </c>
      <c r="B759" s="33" t="s">
        <v>566</v>
      </c>
      <c r="C759" s="33" t="s">
        <v>165</v>
      </c>
      <c r="D759" s="33" t="s">
        <v>104</v>
      </c>
      <c r="E759" s="33" t="s">
        <v>504</v>
      </c>
      <c r="F759" s="33" t="s">
        <v>102</v>
      </c>
      <c r="G759" s="35">
        <f>G760</f>
        <v>21</v>
      </c>
      <c r="H759" s="35">
        <f t="shared" si="107"/>
        <v>21</v>
      </c>
      <c r="I759" s="35">
        <f t="shared" si="107"/>
        <v>21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504</v>
      </c>
      <c r="F760" s="33" t="s">
        <v>122</v>
      </c>
      <c r="G760" s="35">
        <f>G761</f>
        <v>21</v>
      </c>
      <c r="H760" s="35">
        <f t="shared" si="107"/>
        <v>21</v>
      </c>
      <c r="I760" s="35">
        <f t="shared" si="107"/>
        <v>21</v>
      </c>
    </row>
    <row r="761" spans="1:9" ht="30" customHeight="1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124</v>
      </c>
      <c r="G761" s="35">
        <v>21</v>
      </c>
      <c r="H761" s="35">
        <v>21</v>
      </c>
      <c r="I761" s="35">
        <v>21</v>
      </c>
    </row>
    <row r="762" spans="1:9" ht="64.5" x14ac:dyDescent="0.25">
      <c r="A762" s="36" t="s">
        <v>442</v>
      </c>
      <c r="B762" s="33" t="s">
        <v>566</v>
      </c>
      <c r="C762" s="33" t="s">
        <v>165</v>
      </c>
      <c r="D762" s="33" t="s">
        <v>104</v>
      </c>
      <c r="E762" s="33" t="s">
        <v>415</v>
      </c>
      <c r="F762" s="33" t="s">
        <v>102</v>
      </c>
      <c r="G762" s="35">
        <f>G763</f>
        <v>248.2</v>
      </c>
      <c r="H762" s="35">
        <f>H763</f>
        <v>328</v>
      </c>
      <c r="I762" s="35">
        <f>I763</f>
        <v>328</v>
      </c>
    </row>
    <row r="763" spans="1:9" ht="20.25" customHeight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416</v>
      </c>
      <c r="F763" s="33" t="s">
        <v>102</v>
      </c>
      <c r="G763" s="35">
        <f>G764+G766</f>
        <v>248.2</v>
      </c>
      <c r="H763" s="35">
        <f>H764+H766</f>
        <v>328</v>
      </c>
      <c r="I763" s="35">
        <f>I764+I766</f>
        <v>328</v>
      </c>
    </row>
    <row r="764" spans="1:9" ht="69.75" customHeight="1" x14ac:dyDescent="0.25">
      <c r="A764" s="36" t="s">
        <v>111</v>
      </c>
      <c r="B764" s="33" t="s">
        <v>566</v>
      </c>
      <c r="C764" s="33" t="s">
        <v>165</v>
      </c>
      <c r="D764" s="33" t="s">
        <v>104</v>
      </c>
      <c r="E764" s="33" t="s">
        <v>416</v>
      </c>
      <c r="F764" s="33" t="s">
        <v>112</v>
      </c>
      <c r="G764" s="35">
        <f>G765</f>
        <v>149.20000000000002</v>
      </c>
      <c r="H764" s="35">
        <f>H765</f>
        <v>187.8</v>
      </c>
      <c r="I764" s="35">
        <f>I765</f>
        <v>187.8</v>
      </c>
    </row>
    <row r="765" spans="1:9" ht="19.5" customHeight="1" x14ac:dyDescent="0.25">
      <c r="A765" s="36" t="s">
        <v>240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241</v>
      </c>
      <c r="G765" s="35">
        <f>187.8-20-18.6</f>
        <v>149.20000000000002</v>
      </c>
      <c r="H765" s="35">
        <v>187.8</v>
      </c>
      <c r="I765" s="35">
        <v>187.8</v>
      </c>
    </row>
    <row r="766" spans="1:9" ht="30.75" customHeight="1" x14ac:dyDescent="0.25">
      <c r="A766" s="36" t="s">
        <v>121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122</v>
      </c>
      <c r="G766" s="35">
        <f>G767</f>
        <v>98.999999999999986</v>
      </c>
      <c r="H766" s="35">
        <f>H767</f>
        <v>140.19999999999999</v>
      </c>
      <c r="I766" s="35">
        <f>I767</f>
        <v>140.19999999999999</v>
      </c>
    </row>
    <row r="767" spans="1:9" ht="26.25" x14ac:dyDescent="0.25">
      <c r="A767" s="36" t="s">
        <v>123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124</v>
      </c>
      <c r="G767" s="35">
        <f>140.2-41.2</f>
        <v>98.999999999999986</v>
      </c>
      <c r="H767" s="35">
        <v>140.19999999999999</v>
      </c>
      <c r="I767" s="35">
        <v>140.19999999999999</v>
      </c>
    </row>
    <row r="768" spans="1:9" ht="26.25" hidden="1" x14ac:dyDescent="0.25">
      <c r="A768" s="36" t="s">
        <v>505</v>
      </c>
      <c r="B768" s="33" t="s">
        <v>566</v>
      </c>
      <c r="C768" s="33" t="s">
        <v>165</v>
      </c>
      <c r="D768" s="33" t="s">
        <v>104</v>
      </c>
      <c r="E768" s="33" t="s">
        <v>506</v>
      </c>
      <c r="F768" s="33" t="s">
        <v>102</v>
      </c>
      <c r="G768" s="35">
        <f>G769</f>
        <v>0</v>
      </c>
    </row>
    <row r="769" spans="1:9" ht="15" hidden="1" x14ac:dyDescent="0.25">
      <c r="A769" s="36" t="s">
        <v>180</v>
      </c>
      <c r="B769" s="33" t="s">
        <v>566</v>
      </c>
      <c r="C769" s="33" t="s">
        <v>165</v>
      </c>
      <c r="D769" s="33" t="s">
        <v>104</v>
      </c>
      <c r="E769" s="33" t="s">
        <v>507</v>
      </c>
      <c r="F769" s="33" t="s">
        <v>102</v>
      </c>
      <c r="G769" s="35">
        <f>G770</f>
        <v>0</v>
      </c>
    </row>
    <row r="770" spans="1:9" ht="26.25" hidden="1" x14ac:dyDescent="0.25">
      <c r="A770" s="36" t="s">
        <v>121</v>
      </c>
      <c r="B770" s="33" t="s">
        <v>566</v>
      </c>
      <c r="C770" s="33" t="s">
        <v>165</v>
      </c>
      <c r="D770" s="33" t="s">
        <v>104</v>
      </c>
      <c r="E770" s="33" t="s">
        <v>507</v>
      </c>
      <c r="F770" s="33" t="s">
        <v>122</v>
      </c>
      <c r="G770" s="35">
        <f>G771</f>
        <v>0</v>
      </c>
    </row>
    <row r="771" spans="1:9" ht="26.25" hidden="1" x14ac:dyDescent="0.25">
      <c r="A771" s="36" t="s">
        <v>123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124</v>
      </c>
      <c r="G771" s="35">
        <v>0</v>
      </c>
    </row>
    <row r="772" spans="1:9" ht="26.25" x14ac:dyDescent="0.25">
      <c r="A772" s="36" t="s">
        <v>508</v>
      </c>
      <c r="B772" s="33" t="s">
        <v>566</v>
      </c>
      <c r="C772" s="33" t="s">
        <v>165</v>
      </c>
      <c r="D772" s="33" t="s">
        <v>104</v>
      </c>
      <c r="E772" s="33" t="s">
        <v>509</v>
      </c>
      <c r="F772" s="33" t="s">
        <v>102</v>
      </c>
      <c r="G772" s="35">
        <f>G776+G773</f>
        <v>146</v>
      </c>
      <c r="H772" s="35">
        <f>H776</f>
        <v>20</v>
      </c>
      <c r="I772" s="35">
        <f>I776</f>
        <v>20</v>
      </c>
    </row>
    <row r="773" spans="1:9" ht="39" x14ac:dyDescent="0.25">
      <c r="A773" s="36" t="s">
        <v>791</v>
      </c>
      <c r="B773" s="33" t="s">
        <v>566</v>
      </c>
      <c r="C773" s="33" t="s">
        <v>165</v>
      </c>
      <c r="D773" s="33" t="s">
        <v>104</v>
      </c>
      <c r="E773" s="33" t="s">
        <v>814</v>
      </c>
      <c r="F773" s="33" t="s">
        <v>102</v>
      </c>
      <c r="G773" s="35">
        <f>G774</f>
        <v>126</v>
      </c>
      <c r="H773" s="35">
        <v>0</v>
      </c>
      <c r="I773" s="35">
        <v>0</v>
      </c>
    </row>
    <row r="774" spans="1:9" ht="26.25" x14ac:dyDescent="0.25">
      <c r="A774" s="36" t="s">
        <v>121</v>
      </c>
      <c r="B774" s="33" t="s">
        <v>566</v>
      </c>
      <c r="C774" s="33" t="s">
        <v>165</v>
      </c>
      <c r="D774" s="33" t="s">
        <v>104</v>
      </c>
      <c r="E774" s="33" t="s">
        <v>814</v>
      </c>
      <c r="F774" s="33" t="s">
        <v>122</v>
      </c>
      <c r="G774" s="35">
        <f>G775</f>
        <v>126</v>
      </c>
      <c r="H774" s="35">
        <v>0</v>
      </c>
      <c r="I774" s="35">
        <v>0</v>
      </c>
    </row>
    <row r="775" spans="1:9" ht="26.25" x14ac:dyDescent="0.25">
      <c r="A775" s="36" t="s">
        <v>123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124</v>
      </c>
      <c r="G775" s="35">
        <v>126</v>
      </c>
      <c r="H775" s="35">
        <v>0</v>
      </c>
      <c r="I775" s="35">
        <v>0</v>
      </c>
    </row>
    <row r="776" spans="1:9" ht="15" x14ac:dyDescent="0.25">
      <c r="A776" s="36" t="s">
        <v>180</v>
      </c>
      <c r="B776" s="33" t="s">
        <v>566</v>
      </c>
      <c r="C776" s="33" t="s">
        <v>165</v>
      </c>
      <c r="D776" s="33" t="s">
        <v>104</v>
      </c>
      <c r="E776" s="33" t="s">
        <v>510</v>
      </c>
      <c r="F776" s="33" t="s">
        <v>102</v>
      </c>
      <c r="G776" s="35">
        <f>G777</f>
        <v>20</v>
      </c>
      <c r="H776" s="35">
        <f t="shared" ref="H776:I777" si="108">H777</f>
        <v>20</v>
      </c>
      <c r="I776" s="35">
        <f t="shared" si="108"/>
        <v>20</v>
      </c>
    </row>
    <row r="777" spans="1:9" ht="30.75" customHeight="1" x14ac:dyDescent="0.25">
      <c r="A777" s="36" t="s">
        <v>121</v>
      </c>
      <c r="B777" s="33" t="s">
        <v>566</v>
      </c>
      <c r="C777" s="33" t="s">
        <v>165</v>
      </c>
      <c r="D777" s="33" t="s">
        <v>104</v>
      </c>
      <c r="E777" s="33" t="s">
        <v>510</v>
      </c>
      <c r="F777" s="33" t="s">
        <v>122</v>
      </c>
      <c r="G777" s="35">
        <f>G778</f>
        <v>20</v>
      </c>
      <c r="H777" s="35">
        <f t="shared" si="108"/>
        <v>20</v>
      </c>
      <c r="I777" s="35">
        <f t="shared" si="108"/>
        <v>20</v>
      </c>
    </row>
    <row r="778" spans="1:9" ht="33.75" customHeight="1" x14ac:dyDescent="0.25">
      <c r="A778" s="36" t="s">
        <v>123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124</v>
      </c>
      <c r="G778" s="35">
        <v>20</v>
      </c>
      <c r="H778" s="35">
        <v>20</v>
      </c>
      <c r="I778" s="35">
        <v>20</v>
      </c>
    </row>
    <row r="779" spans="1:9" s="53" customFormat="1" ht="15" hidden="1" customHeight="1" x14ac:dyDescent="0.2">
      <c r="A779" s="52" t="s">
        <v>567</v>
      </c>
      <c r="B779" s="31" t="s">
        <v>550</v>
      </c>
      <c r="C779" s="31" t="s">
        <v>100</v>
      </c>
      <c r="D779" s="31" t="s">
        <v>100</v>
      </c>
      <c r="E779" s="31" t="s">
        <v>101</v>
      </c>
      <c r="F779" s="31" t="s">
        <v>102</v>
      </c>
      <c r="G779" s="32">
        <f>G780</f>
        <v>2468</v>
      </c>
      <c r="H779" s="42"/>
      <c r="I779" s="42"/>
    </row>
    <row r="780" spans="1:9" ht="15" hidden="1" customHeight="1" x14ac:dyDescent="0.25">
      <c r="A780" s="36" t="s">
        <v>247</v>
      </c>
      <c r="B780" s="33" t="s">
        <v>550</v>
      </c>
      <c r="C780" s="33" t="s">
        <v>244</v>
      </c>
      <c r="D780" s="33" t="s">
        <v>100</v>
      </c>
      <c r="E780" s="33" t="s">
        <v>101</v>
      </c>
      <c r="F780" s="33" t="s">
        <v>102</v>
      </c>
      <c r="G780" s="35">
        <f>G781</f>
        <v>2468</v>
      </c>
    </row>
    <row r="781" spans="1:9" ht="39" hidden="1" x14ac:dyDescent="0.25">
      <c r="A781" s="36" t="s">
        <v>568</v>
      </c>
      <c r="B781" s="33" t="s">
        <v>550</v>
      </c>
      <c r="C781" s="33" t="s">
        <v>244</v>
      </c>
      <c r="D781" s="33" t="s">
        <v>249</v>
      </c>
      <c r="E781" s="33" t="s">
        <v>101</v>
      </c>
      <c r="F781" s="33" t="s">
        <v>102</v>
      </c>
      <c r="G781" s="35">
        <f>G782</f>
        <v>2468</v>
      </c>
    </row>
    <row r="782" spans="1:9" ht="51.75" hidden="1" x14ac:dyDescent="0.25">
      <c r="A782" s="36" t="s">
        <v>204</v>
      </c>
      <c r="B782" s="33" t="s">
        <v>550</v>
      </c>
      <c r="C782" s="33" t="s">
        <v>244</v>
      </c>
      <c r="D782" s="33" t="s">
        <v>249</v>
      </c>
      <c r="E782" s="33" t="s">
        <v>205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250</v>
      </c>
      <c r="B783" s="33" t="s">
        <v>550</v>
      </c>
      <c r="C783" s="33" t="s">
        <v>244</v>
      </c>
      <c r="D783" s="33" t="s">
        <v>249</v>
      </c>
      <c r="E783" s="33" t="s">
        <v>251</v>
      </c>
      <c r="F783" s="33" t="s">
        <v>102</v>
      </c>
      <c r="G783" s="35">
        <f>G784</f>
        <v>2468</v>
      </c>
    </row>
    <row r="784" spans="1:9" ht="77.25" hidden="1" x14ac:dyDescent="0.25">
      <c r="A784" s="36" t="s">
        <v>569</v>
      </c>
      <c r="B784" s="33" t="s">
        <v>550</v>
      </c>
      <c r="C784" s="33" t="s">
        <v>244</v>
      </c>
      <c r="D784" s="33" t="s">
        <v>249</v>
      </c>
      <c r="E784" s="33" t="s">
        <v>253</v>
      </c>
      <c r="F784" s="33" t="s">
        <v>102</v>
      </c>
      <c r="G784" s="35">
        <f>G785+G788</f>
        <v>2468</v>
      </c>
    </row>
    <row r="785" spans="1:9" ht="51.75" hidden="1" x14ac:dyDescent="0.25">
      <c r="A785" s="36" t="s">
        <v>236</v>
      </c>
      <c r="B785" s="33" t="s">
        <v>550</v>
      </c>
      <c r="C785" s="33" t="s">
        <v>244</v>
      </c>
      <c r="D785" s="33" t="s">
        <v>249</v>
      </c>
      <c r="E785" s="33" t="s">
        <v>254</v>
      </c>
      <c r="F785" s="33" t="s">
        <v>102</v>
      </c>
      <c r="G785" s="35">
        <f>G786</f>
        <v>4</v>
      </c>
    </row>
    <row r="786" spans="1:9" ht="15" hidden="1" x14ac:dyDescent="0.25">
      <c r="A786" s="36" t="s">
        <v>125</v>
      </c>
      <c r="B786" s="33" t="s">
        <v>550</v>
      </c>
      <c r="C786" s="33" t="s">
        <v>244</v>
      </c>
      <c r="D786" s="33" t="s">
        <v>249</v>
      </c>
      <c r="E786" s="33" t="s">
        <v>254</v>
      </c>
      <c r="F786" s="33" t="s">
        <v>126</v>
      </c>
      <c r="G786" s="35">
        <f>G787</f>
        <v>4</v>
      </c>
    </row>
    <row r="787" spans="1:9" ht="15" hidden="1" x14ac:dyDescent="0.25">
      <c r="A787" s="36" t="s">
        <v>127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128</v>
      </c>
      <c r="G787" s="35">
        <v>4</v>
      </c>
    </row>
    <row r="788" spans="1:9" ht="26.25" hidden="1" x14ac:dyDescent="0.25">
      <c r="A788" s="36" t="s">
        <v>238</v>
      </c>
      <c r="B788" s="33" t="s">
        <v>550</v>
      </c>
      <c r="C788" s="33" t="s">
        <v>244</v>
      </c>
      <c r="D788" s="33" t="s">
        <v>249</v>
      </c>
      <c r="E788" s="33" t="s">
        <v>255</v>
      </c>
      <c r="F788" s="33" t="s">
        <v>102</v>
      </c>
      <c r="G788" s="35">
        <f>G789+G791</f>
        <v>2464</v>
      </c>
    </row>
    <row r="789" spans="1:9" ht="51.75" hidden="1" customHeight="1" x14ac:dyDescent="0.25">
      <c r="A789" s="36" t="s">
        <v>111</v>
      </c>
      <c r="B789" s="33" t="s">
        <v>550</v>
      </c>
      <c r="C789" s="33" t="s">
        <v>244</v>
      </c>
      <c r="D789" s="33" t="s">
        <v>249</v>
      </c>
      <c r="E789" s="33" t="s">
        <v>255</v>
      </c>
      <c r="F789" s="33" t="s">
        <v>112</v>
      </c>
      <c r="G789" s="35">
        <f>G790</f>
        <v>2432.1</v>
      </c>
    </row>
    <row r="790" spans="1:9" ht="15" hidden="1" x14ac:dyDescent="0.25">
      <c r="A790" s="36" t="s">
        <v>240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241</v>
      </c>
      <c r="G790" s="35">
        <v>2432.1</v>
      </c>
    </row>
    <row r="791" spans="1:9" ht="26.25" hidden="1" x14ac:dyDescent="0.25">
      <c r="A791" s="36" t="s">
        <v>121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122</v>
      </c>
      <c r="G791" s="35">
        <f>G792</f>
        <v>31.9</v>
      </c>
    </row>
    <row r="792" spans="1:9" ht="26.25" hidden="1" x14ac:dyDescent="0.25">
      <c r="A792" s="36" t="s">
        <v>256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124</v>
      </c>
      <c r="G792" s="35">
        <v>31.9</v>
      </c>
    </row>
    <row r="793" spans="1:9" s="44" customFormat="1" ht="15.75" x14ac:dyDescent="0.25">
      <c r="A793" s="52" t="s">
        <v>539</v>
      </c>
      <c r="B793" s="43"/>
      <c r="C793" s="43"/>
      <c r="D793" s="43"/>
      <c r="E793" s="43"/>
      <c r="F793" s="43"/>
      <c r="G793" s="32">
        <f>G13+G43+G57+G660+G707</f>
        <v>119161</v>
      </c>
      <c r="H793" s="32">
        <f>H13+H43+H57+H660+H707</f>
        <v>88887.499999999985</v>
      </c>
      <c r="I793" s="32">
        <f>I13+I43+I57+I660+I707</f>
        <v>91397.39999999998</v>
      </c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8"/>
      <c r="H795" s="60"/>
      <c r="I795" s="60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view="pageBreakPreview" topLeftCell="A4" zoomScaleSheetLayoutView="100" workbookViewId="0">
      <selection activeCell="A7" sqref="A7:F7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9" t="s">
        <v>662</v>
      </c>
      <c r="B1" s="189"/>
      <c r="C1" s="189"/>
      <c r="D1" s="189"/>
      <c r="E1" s="189"/>
      <c r="F1" s="189"/>
      <c r="G1" s="189"/>
      <c r="H1" s="189"/>
    </row>
    <row r="2" spans="1:9" ht="15.75" hidden="1" x14ac:dyDescent="0.2">
      <c r="A2" s="190" t="s">
        <v>87</v>
      </c>
      <c r="B2" s="190"/>
      <c r="C2" s="190"/>
      <c r="D2" s="190"/>
      <c r="E2" s="190"/>
      <c r="F2" s="190"/>
      <c r="G2" s="190"/>
      <c r="H2" s="190"/>
    </row>
    <row r="3" spans="1:9" ht="15.75" hidden="1" x14ac:dyDescent="0.2">
      <c r="A3" s="188" t="s">
        <v>826</v>
      </c>
      <c r="B3" s="188"/>
      <c r="C3" s="188"/>
      <c r="D3" s="188"/>
      <c r="E3" s="188"/>
      <c r="F3" s="188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88" t="s">
        <v>87</v>
      </c>
      <c r="B5" s="188"/>
      <c r="C5" s="188"/>
      <c r="D5" s="188"/>
      <c r="E5" s="188"/>
      <c r="F5" s="188"/>
    </row>
    <row r="6" spans="1:9" ht="15.75" customHeight="1" x14ac:dyDescent="0.2">
      <c r="A6" s="188" t="s">
        <v>711</v>
      </c>
      <c r="B6" s="188"/>
      <c r="C6" s="188"/>
      <c r="D6" s="188"/>
      <c r="E6" s="188"/>
      <c r="F6" s="188"/>
    </row>
    <row r="7" spans="1:9" ht="28.5" customHeight="1" x14ac:dyDescent="0.25">
      <c r="A7" s="182"/>
      <c r="B7" s="182"/>
      <c r="C7" s="182"/>
      <c r="D7" s="182"/>
      <c r="E7" s="182"/>
      <c r="F7" s="182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74"/>
      <c r="B9" s="174"/>
      <c r="C9" s="174"/>
      <c r="D9" s="174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3.5" customHeight="1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D68+D75+D62+D65</f>
        <v>11294.1</v>
      </c>
      <c r="E61" s="32">
        <f>E68+E75</f>
        <v>1762.8</v>
      </c>
      <c r="F61" s="32">
        <f>F68+F75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</f>
        <v>227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227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v>227</v>
      </c>
      <c r="E67" s="35">
        <v>0</v>
      </c>
      <c r="F67" s="35">
        <v>0</v>
      </c>
    </row>
    <row r="68" spans="1:6" s="25" customFormat="1" ht="66.75" customHeight="1" x14ac:dyDescent="0.25">
      <c r="A68" s="36" t="s">
        <v>293</v>
      </c>
      <c r="B68" s="33" t="s">
        <v>294</v>
      </c>
      <c r="C68" s="33" t="s">
        <v>102</v>
      </c>
      <c r="D68" s="35">
        <f>D69+D72</f>
        <v>9352.2000000000007</v>
      </c>
      <c r="E68" s="35">
        <f t="shared" ref="E68:F70" si="12">E69</f>
        <v>1597.6</v>
      </c>
      <c r="F68" s="35">
        <f t="shared" si="12"/>
        <v>1635.8</v>
      </c>
    </row>
    <row r="69" spans="1:6" s="25" customFormat="1" ht="17.25" customHeight="1" x14ac:dyDescent="0.25">
      <c r="A69" s="36" t="s">
        <v>180</v>
      </c>
      <c r="B69" s="33" t="s">
        <v>295</v>
      </c>
      <c r="C69" s="33" t="s">
        <v>102</v>
      </c>
      <c r="D69" s="35">
        <f>D70</f>
        <v>5773</v>
      </c>
      <c r="E69" s="35">
        <f t="shared" si="12"/>
        <v>1597.6</v>
      </c>
      <c r="F69" s="35">
        <f t="shared" si="12"/>
        <v>1635.8</v>
      </c>
    </row>
    <row r="70" spans="1:6" s="25" customFormat="1" ht="27.75" customHeight="1" x14ac:dyDescent="0.25">
      <c r="A70" s="36" t="s">
        <v>121</v>
      </c>
      <c r="B70" s="33" t="s">
        <v>295</v>
      </c>
      <c r="C70" s="33" t="s">
        <v>122</v>
      </c>
      <c r="D70" s="35">
        <f>D71</f>
        <v>5773</v>
      </c>
      <c r="E70" s="35">
        <f t="shared" si="12"/>
        <v>1597.6</v>
      </c>
      <c r="F70" s="35">
        <f t="shared" si="12"/>
        <v>1635.8</v>
      </c>
    </row>
    <row r="71" spans="1:6" s="25" customFormat="1" ht="26.25" x14ac:dyDescent="0.25">
      <c r="A71" s="36" t="s">
        <v>123</v>
      </c>
      <c r="B71" s="33" t="s">
        <v>295</v>
      </c>
      <c r="C71" s="33" t="s">
        <v>124</v>
      </c>
      <c r="D71" s="35">
        <f>1295.5+77+777.7+2097.3-3.2-46.4+1405.2+119.9+50</f>
        <v>5773</v>
      </c>
      <c r="E71" s="35">
        <f>1409.8+187.8</f>
        <v>1597.6</v>
      </c>
      <c r="F71" s="35">
        <f>1409.8+226</f>
        <v>1635.8</v>
      </c>
    </row>
    <row r="72" spans="1:6" s="25" customFormat="1" ht="39" x14ac:dyDescent="0.25">
      <c r="A72" s="36" t="s">
        <v>791</v>
      </c>
      <c r="B72" s="33" t="s">
        <v>808</v>
      </c>
      <c r="C72" s="33" t="s">
        <v>102</v>
      </c>
      <c r="D72" s="35">
        <f>D73</f>
        <v>3579.2</v>
      </c>
      <c r="E72" s="35">
        <v>0</v>
      </c>
      <c r="F72" s="35">
        <v>0</v>
      </c>
    </row>
    <row r="73" spans="1:6" s="25" customFormat="1" ht="26.25" x14ac:dyDescent="0.25">
      <c r="A73" s="36" t="s">
        <v>121</v>
      </c>
      <c r="B73" s="33" t="s">
        <v>808</v>
      </c>
      <c r="C73" s="33" t="s">
        <v>122</v>
      </c>
      <c r="D73" s="35">
        <f>D74</f>
        <v>3579.2</v>
      </c>
      <c r="E73" s="35">
        <v>0</v>
      </c>
      <c r="F73" s="35">
        <v>0</v>
      </c>
    </row>
    <row r="74" spans="1:6" s="25" customFormat="1" ht="26.25" x14ac:dyDescent="0.25">
      <c r="A74" s="36" t="s">
        <v>123</v>
      </c>
      <c r="B74" s="33" t="s">
        <v>808</v>
      </c>
      <c r="C74" s="33" t="s">
        <v>124</v>
      </c>
      <c r="D74" s="35">
        <v>3579.2</v>
      </c>
      <c r="E74" s="35">
        <v>0</v>
      </c>
      <c r="F74" s="35">
        <v>0</v>
      </c>
    </row>
    <row r="75" spans="1:6" s="25" customFormat="1" ht="80.25" customHeight="1" x14ac:dyDescent="0.25">
      <c r="A75" s="36" t="s">
        <v>296</v>
      </c>
      <c r="B75" s="33" t="s">
        <v>297</v>
      </c>
      <c r="C75" s="33" t="s">
        <v>102</v>
      </c>
      <c r="D75" s="35">
        <f>D76</f>
        <v>214.89999999999998</v>
      </c>
      <c r="E75" s="35">
        <f t="shared" ref="E75:F77" si="13">E76</f>
        <v>165.2</v>
      </c>
      <c r="F75" s="35">
        <f t="shared" si="13"/>
        <v>165.2</v>
      </c>
    </row>
    <row r="76" spans="1:6" s="25" customFormat="1" ht="15" x14ac:dyDescent="0.25">
      <c r="A76" s="36" t="s">
        <v>180</v>
      </c>
      <c r="B76" s="33" t="s">
        <v>298</v>
      </c>
      <c r="C76" s="33" t="s">
        <v>102</v>
      </c>
      <c r="D76" s="35">
        <f>D77</f>
        <v>214.89999999999998</v>
      </c>
      <c r="E76" s="35">
        <f t="shared" si="13"/>
        <v>165.2</v>
      </c>
      <c r="F76" s="35">
        <f t="shared" si="13"/>
        <v>165.2</v>
      </c>
    </row>
    <row r="77" spans="1:6" s="25" customFormat="1" ht="27.75" customHeight="1" x14ac:dyDescent="0.25">
      <c r="A77" s="36" t="s">
        <v>121</v>
      </c>
      <c r="B77" s="33" t="s">
        <v>298</v>
      </c>
      <c r="C77" s="33" t="s">
        <v>122</v>
      </c>
      <c r="D77" s="35">
        <f>D78</f>
        <v>214.89999999999998</v>
      </c>
      <c r="E77" s="35">
        <f t="shared" si="13"/>
        <v>165.2</v>
      </c>
      <c r="F77" s="35">
        <f t="shared" si="13"/>
        <v>165.2</v>
      </c>
    </row>
    <row r="78" spans="1:6" s="25" customFormat="1" ht="26.25" x14ac:dyDescent="0.25">
      <c r="A78" s="36" t="s">
        <v>123</v>
      </c>
      <c r="B78" s="33" t="s">
        <v>298</v>
      </c>
      <c r="C78" s="33" t="s">
        <v>124</v>
      </c>
      <c r="D78" s="35">
        <f>165.2+3.2+46.4+0.1</f>
        <v>214.89999999999998</v>
      </c>
      <c r="E78" s="35">
        <v>165.2</v>
      </c>
      <c r="F78" s="35">
        <v>165.2</v>
      </c>
    </row>
    <row r="79" spans="1:6" s="25" customFormat="1" ht="39" customHeight="1" x14ac:dyDescent="0.2">
      <c r="A79" s="52" t="s">
        <v>182</v>
      </c>
      <c r="B79" s="31" t="s">
        <v>183</v>
      </c>
      <c r="C79" s="31" t="s">
        <v>102</v>
      </c>
      <c r="D79" s="32">
        <f>D80+D86+D90+D94+D98</f>
        <v>1277.5</v>
      </c>
      <c r="E79" s="32">
        <f>E80+E86+E90+E94+E98</f>
        <v>860</v>
      </c>
      <c r="F79" s="32">
        <f>F80+F86+F90+F94+F98</f>
        <v>860</v>
      </c>
    </row>
    <row r="80" spans="1:6" s="25" customFormat="1" ht="39" x14ac:dyDescent="0.25">
      <c r="A80" s="36" t="s">
        <v>184</v>
      </c>
      <c r="B80" s="33" t="s">
        <v>185</v>
      </c>
      <c r="C80" s="33" t="s">
        <v>102</v>
      </c>
      <c r="D80" s="35">
        <f>D81</f>
        <v>61.3</v>
      </c>
      <c r="E80" s="35">
        <f>E81</f>
        <v>61.3</v>
      </c>
      <c r="F80" s="35">
        <f>F81</f>
        <v>61.3</v>
      </c>
    </row>
    <row r="81" spans="1:6" s="25" customFormat="1" ht="15" x14ac:dyDescent="0.25">
      <c r="A81" s="36" t="s">
        <v>180</v>
      </c>
      <c r="B81" s="33" t="s">
        <v>186</v>
      </c>
      <c r="C81" s="33" t="s">
        <v>102</v>
      </c>
      <c r="D81" s="35">
        <f>D84</f>
        <v>61.3</v>
      </c>
      <c r="E81" s="35">
        <f>E84</f>
        <v>61.3</v>
      </c>
      <c r="F81" s="35">
        <f>F84</f>
        <v>61.3</v>
      </c>
    </row>
    <row r="82" spans="1:6" s="25" customFormat="1" ht="29.25" hidden="1" customHeight="1" x14ac:dyDescent="0.25">
      <c r="A82" s="36" t="s">
        <v>121</v>
      </c>
      <c r="B82" s="33" t="s">
        <v>186</v>
      </c>
      <c r="C82" s="33" t="s">
        <v>122</v>
      </c>
      <c r="D82" s="35">
        <f>D83</f>
        <v>0</v>
      </c>
      <c r="E82" s="35">
        <f>E83</f>
        <v>0</v>
      </c>
      <c r="F82" s="35">
        <f>F83</f>
        <v>0</v>
      </c>
    </row>
    <row r="83" spans="1:6" s="25" customFormat="1" ht="26.25" hidden="1" x14ac:dyDescent="0.25">
      <c r="A83" s="36" t="s">
        <v>123</v>
      </c>
      <c r="B83" s="33" t="s">
        <v>186</v>
      </c>
      <c r="C83" s="33" t="s">
        <v>124</v>
      </c>
      <c r="D83" s="35">
        <f>45-45</f>
        <v>0</v>
      </c>
      <c r="E83" s="35">
        <f>45-45</f>
        <v>0</v>
      </c>
      <c r="F83" s="35">
        <f>45-45</f>
        <v>0</v>
      </c>
    </row>
    <row r="84" spans="1:6" s="25" customFormat="1" ht="15" x14ac:dyDescent="0.25">
      <c r="A84" s="36" t="s">
        <v>125</v>
      </c>
      <c r="B84" s="33" t="s">
        <v>186</v>
      </c>
      <c r="C84" s="33" t="s">
        <v>126</v>
      </c>
      <c r="D84" s="35">
        <f>D85</f>
        <v>61.3</v>
      </c>
      <c r="E84" s="35">
        <f>E85</f>
        <v>61.3</v>
      </c>
      <c r="F84" s="35">
        <f>F85</f>
        <v>61.3</v>
      </c>
    </row>
    <row r="85" spans="1:6" s="25" customFormat="1" ht="15" x14ac:dyDescent="0.25">
      <c r="A85" s="55" t="s">
        <v>127</v>
      </c>
      <c r="B85" s="33" t="s">
        <v>186</v>
      </c>
      <c r="C85" s="33" t="s">
        <v>128</v>
      </c>
      <c r="D85" s="35">
        <v>61.3</v>
      </c>
      <c r="E85" s="35">
        <v>61.3</v>
      </c>
      <c r="F85" s="35">
        <v>61.3</v>
      </c>
    </row>
    <row r="86" spans="1:6" s="25" customFormat="1" ht="93.75" customHeight="1" x14ac:dyDescent="0.25">
      <c r="A86" s="36" t="s">
        <v>445</v>
      </c>
      <c r="B86" s="33" t="s">
        <v>188</v>
      </c>
      <c r="C86" s="33" t="s">
        <v>102</v>
      </c>
      <c r="D86" s="35">
        <f>D87</f>
        <v>151.9</v>
      </c>
      <c r="E86" s="35">
        <f t="shared" ref="E86:F88" si="14">E87</f>
        <v>187</v>
      </c>
      <c r="F86" s="35">
        <f t="shared" si="14"/>
        <v>187</v>
      </c>
    </row>
    <row r="87" spans="1:6" s="25" customFormat="1" ht="15" x14ac:dyDescent="0.25">
      <c r="A87" s="36" t="s">
        <v>180</v>
      </c>
      <c r="B87" s="33" t="s">
        <v>189</v>
      </c>
      <c r="C87" s="33" t="s">
        <v>102</v>
      </c>
      <c r="D87" s="35">
        <f>D88</f>
        <v>151.9</v>
      </c>
      <c r="E87" s="35">
        <f t="shared" si="14"/>
        <v>187</v>
      </c>
      <c r="F87" s="35">
        <f t="shared" si="14"/>
        <v>187</v>
      </c>
    </row>
    <row r="88" spans="1:6" s="25" customFormat="1" ht="27.75" customHeight="1" x14ac:dyDescent="0.25">
      <c r="A88" s="36" t="s">
        <v>121</v>
      </c>
      <c r="B88" s="33" t="s">
        <v>189</v>
      </c>
      <c r="C88" s="33" t="s">
        <v>122</v>
      </c>
      <c r="D88" s="35">
        <f>D89</f>
        <v>151.9</v>
      </c>
      <c r="E88" s="35">
        <f t="shared" si="14"/>
        <v>187</v>
      </c>
      <c r="F88" s="35">
        <f t="shared" si="14"/>
        <v>187</v>
      </c>
    </row>
    <row r="89" spans="1:6" s="25" customFormat="1" ht="26.25" x14ac:dyDescent="0.25">
      <c r="A89" s="36" t="s">
        <v>123</v>
      </c>
      <c r="B89" s="33" t="s">
        <v>189</v>
      </c>
      <c r="C89" s="33" t="s">
        <v>124</v>
      </c>
      <c r="D89" s="35">
        <f>187+2.5+10-55+1.1+6.3</f>
        <v>151.9</v>
      </c>
      <c r="E89" s="35">
        <v>187</v>
      </c>
      <c r="F89" s="35">
        <v>187</v>
      </c>
    </row>
    <row r="90" spans="1:6" s="25" customFormat="1" ht="81.75" customHeight="1" x14ac:dyDescent="0.25">
      <c r="A90" s="58" t="s">
        <v>190</v>
      </c>
      <c r="B90" s="33" t="s">
        <v>191</v>
      </c>
      <c r="C90" s="33" t="s">
        <v>102</v>
      </c>
      <c r="D90" s="35">
        <f>D91</f>
        <v>12</v>
      </c>
      <c r="E90" s="35">
        <f t="shared" ref="E90:F92" si="15">E91</f>
        <v>7</v>
      </c>
      <c r="F90" s="35">
        <f t="shared" si="15"/>
        <v>7</v>
      </c>
    </row>
    <row r="91" spans="1:6" s="25" customFormat="1" ht="15.75" customHeight="1" x14ac:dyDescent="0.25">
      <c r="A91" s="58" t="s">
        <v>180</v>
      </c>
      <c r="B91" s="33" t="s">
        <v>192</v>
      </c>
      <c r="C91" s="33" t="s">
        <v>102</v>
      </c>
      <c r="D91" s="35">
        <f>D92</f>
        <v>12</v>
      </c>
      <c r="E91" s="35">
        <f t="shared" si="15"/>
        <v>7</v>
      </c>
      <c r="F91" s="35">
        <f t="shared" si="15"/>
        <v>7</v>
      </c>
    </row>
    <row r="92" spans="1:6" s="25" customFormat="1" ht="29.25" customHeight="1" x14ac:dyDescent="0.25">
      <c r="A92" s="36" t="s">
        <v>121</v>
      </c>
      <c r="B92" s="33" t="s">
        <v>192</v>
      </c>
      <c r="C92" s="33" t="s">
        <v>122</v>
      </c>
      <c r="D92" s="35">
        <f>D93</f>
        <v>12</v>
      </c>
      <c r="E92" s="35">
        <f t="shared" si="15"/>
        <v>7</v>
      </c>
      <c r="F92" s="35">
        <f t="shared" si="15"/>
        <v>7</v>
      </c>
    </row>
    <row r="93" spans="1:6" s="25" customFormat="1" ht="30" customHeight="1" x14ac:dyDescent="0.25">
      <c r="A93" s="36" t="s">
        <v>256</v>
      </c>
      <c r="B93" s="33" t="s">
        <v>192</v>
      </c>
      <c r="C93" s="33" t="s">
        <v>124</v>
      </c>
      <c r="D93" s="35">
        <f>7+5</f>
        <v>12</v>
      </c>
      <c r="E93" s="35">
        <v>7</v>
      </c>
      <c r="F93" s="35">
        <v>7</v>
      </c>
    </row>
    <row r="94" spans="1:6" s="25" customFormat="1" ht="42" customHeight="1" x14ac:dyDescent="0.25">
      <c r="A94" s="36" t="s">
        <v>193</v>
      </c>
      <c r="B94" s="33" t="s">
        <v>194</v>
      </c>
      <c r="C94" s="33" t="s">
        <v>102</v>
      </c>
      <c r="D94" s="35">
        <f>D95</f>
        <v>32.799999999999997</v>
      </c>
      <c r="E94" s="35">
        <f t="shared" ref="E94:F96" si="16">E95</f>
        <v>26.5</v>
      </c>
      <c r="F94" s="35">
        <f t="shared" si="16"/>
        <v>26.5</v>
      </c>
    </row>
    <row r="95" spans="1:6" s="25" customFormat="1" ht="15" customHeight="1" x14ac:dyDescent="0.25">
      <c r="A95" s="58" t="s">
        <v>180</v>
      </c>
      <c r="B95" s="33" t="s">
        <v>195</v>
      </c>
      <c r="C95" s="33" t="s">
        <v>102</v>
      </c>
      <c r="D95" s="35">
        <f>D96</f>
        <v>32.799999999999997</v>
      </c>
      <c r="E95" s="35">
        <f t="shared" si="16"/>
        <v>26.5</v>
      </c>
      <c r="F95" s="35">
        <f t="shared" si="16"/>
        <v>26.5</v>
      </c>
    </row>
    <row r="96" spans="1:6" s="25" customFormat="1" ht="29.25" customHeight="1" x14ac:dyDescent="0.25">
      <c r="A96" s="36" t="s">
        <v>121</v>
      </c>
      <c r="B96" s="33" t="s">
        <v>195</v>
      </c>
      <c r="C96" s="33" t="s">
        <v>122</v>
      </c>
      <c r="D96" s="35">
        <f>D97</f>
        <v>32.799999999999997</v>
      </c>
      <c r="E96" s="35">
        <f t="shared" si="16"/>
        <v>26.5</v>
      </c>
      <c r="F96" s="35">
        <f t="shared" si="16"/>
        <v>26.5</v>
      </c>
    </row>
    <row r="97" spans="1:6" s="25" customFormat="1" ht="26.25" x14ac:dyDescent="0.25">
      <c r="A97" s="36" t="s">
        <v>256</v>
      </c>
      <c r="B97" s="33" t="s">
        <v>195</v>
      </c>
      <c r="C97" s="33" t="s">
        <v>124</v>
      </c>
      <c r="D97" s="35">
        <f>28-1.5+12.5-6.2</f>
        <v>32.799999999999997</v>
      </c>
      <c r="E97" s="35">
        <f>28-1.5</f>
        <v>26.5</v>
      </c>
      <c r="F97" s="35">
        <f>28-1.5</f>
        <v>26.5</v>
      </c>
    </row>
    <row r="98" spans="1:6" s="25" customFormat="1" ht="52.5" customHeight="1" x14ac:dyDescent="0.25">
      <c r="A98" s="36" t="s">
        <v>196</v>
      </c>
      <c r="B98" s="33" t="s">
        <v>197</v>
      </c>
      <c r="C98" s="33" t="s">
        <v>102</v>
      </c>
      <c r="D98" s="35">
        <f>D99</f>
        <v>1019.5</v>
      </c>
      <c r="E98" s="35">
        <f t="shared" ref="E98:F100" si="17">E99</f>
        <v>578.20000000000005</v>
      </c>
      <c r="F98" s="35">
        <f t="shared" si="17"/>
        <v>578.20000000000005</v>
      </c>
    </row>
    <row r="99" spans="1:6" s="25" customFormat="1" ht="15" x14ac:dyDescent="0.25">
      <c r="A99" s="58" t="s">
        <v>180</v>
      </c>
      <c r="B99" s="33" t="s">
        <v>198</v>
      </c>
      <c r="C99" s="33" t="s">
        <v>102</v>
      </c>
      <c r="D99" s="35">
        <f>D100</f>
        <v>1019.5</v>
      </c>
      <c r="E99" s="35">
        <f t="shared" si="17"/>
        <v>578.20000000000005</v>
      </c>
      <c r="F99" s="35">
        <f t="shared" si="17"/>
        <v>578.20000000000005</v>
      </c>
    </row>
    <row r="100" spans="1:6" s="25" customFormat="1" ht="28.5" customHeight="1" x14ac:dyDescent="0.25">
      <c r="A100" s="36" t="s">
        <v>121</v>
      </c>
      <c r="B100" s="33" t="s">
        <v>198</v>
      </c>
      <c r="C100" s="33" t="s">
        <v>122</v>
      </c>
      <c r="D100" s="35">
        <f>D101</f>
        <v>1019.5</v>
      </c>
      <c r="E100" s="35">
        <f t="shared" si="17"/>
        <v>578.20000000000005</v>
      </c>
      <c r="F100" s="35">
        <f t="shared" si="17"/>
        <v>578.20000000000005</v>
      </c>
    </row>
    <row r="101" spans="1:6" s="25" customFormat="1" ht="26.25" x14ac:dyDescent="0.25">
      <c r="A101" s="36" t="s">
        <v>256</v>
      </c>
      <c r="B101" s="33" t="s">
        <v>198</v>
      </c>
      <c r="C101" s="33" t="s">
        <v>124</v>
      </c>
      <c r="D101" s="35">
        <f>578.2+256.3+130+55</f>
        <v>1019.5</v>
      </c>
      <c r="E101" s="35">
        <v>578.20000000000005</v>
      </c>
      <c r="F101" s="35">
        <v>578.20000000000005</v>
      </c>
    </row>
    <row r="102" spans="1:6" s="25" customFormat="1" ht="42.75" customHeight="1" x14ac:dyDescent="0.2">
      <c r="A102" s="52" t="s">
        <v>399</v>
      </c>
      <c r="B102" s="31" t="s">
        <v>400</v>
      </c>
      <c r="C102" s="31" t="s">
        <v>102</v>
      </c>
      <c r="D102" s="32">
        <f>D103</f>
        <v>22534.500000000004</v>
      </c>
      <c r="E102" s="32">
        <f>E103</f>
        <v>16821.900000000001</v>
      </c>
      <c r="F102" s="32">
        <f>F103</f>
        <v>17474.300000000003</v>
      </c>
    </row>
    <row r="103" spans="1:6" s="25" customFormat="1" ht="51.75" x14ac:dyDescent="0.25">
      <c r="A103" s="36" t="s">
        <v>401</v>
      </c>
      <c r="B103" s="33" t="s">
        <v>402</v>
      </c>
      <c r="C103" s="33" t="s">
        <v>102</v>
      </c>
      <c r="D103" s="35">
        <f>D107+D116+D119+D122+D110+D113+D104</f>
        <v>22534.500000000004</v>
      </c>
      <c r="E103" s="35">
        <f t="shared" ref="E103:F103" si="18">E107+E116+E119+E122+E110</f>
        <v>16821.900000000001</v>
      </c>
      <c r="F103" s="35">
        <f t="shared" si="18"/>
        <v>17474.300000000003</v>
      </c>
    </row>
    <row r="104" spans="1:6" s="25" customFormat="1" ht="39" x14ac:dyDescent="0.25">
      <c r="A104" s="36" t="s">
        <v>791</v>
      </c>
      <c r="B104" s="33" t="s">
        <v>810</v>
      </c>
      <c r="C104" s="33" t="s">
        <v>102</v>
      </c>
      <c r="D104" s="35">
        <f>D105</f>
        <v>1342.1</v>
      </c>
      <c r="E104" s="35">
        <v>0</v>
      </c>
      <c r="F104" s="35">
        <v>0</v>
      </c>
    </row>
    <row r="105" spans="1:6" s="25" customFormat="1" ht="26.25" x14ac:dyDescent="0.25">
      <c r="A105" s="36" t="s">
        <v>395</v>
      </c>
      <c r="B105" s="33" t="s">
        <v>810</v>
      </c>
      <c r="C105" s="33" t="s">
        <v>396</v>
      </c>
      <c r="D105" s="35">
        <f>D106</f>
        <v>1342.1</v>
      </c>
      <c r="E105" s="35">
        <v>0</v>
      </c>
      <c r="F105" s="35">
        <v>0</v>
      </c>
    </row>
    <row r="106" spans="1:6" s="25" customFormat="1" ht="15" x14ac:dyDescent="0.25">
      <c r="A106" s="36" t="s">
        <v>397</v>
      </c>
      <c r="B106" s="33" t="s">
        <v>810</v>
      </c>
      <c r="C106" s="33" t="s">
        <v>398</v>
      </c>
      <c r="D106" s="35">
        <v>1342.1</v>
      </c>
      <c r="E106" s="35">
        <v>0</v>
      </c>
      <c r="F106" s="35">
        <v>0</v>
      </c>
    </row>
    <row r="107" spans="1:6" s="25" customFormat="1" ht="39" x14ac:dyDescent="0.25">
      <c r="A107" s="36" t="s">
        <v>403</v>
      </c>
      <c r="B107" s="33" t="s">
        <v>404</v>
      </c>
      <c r="C107" s="33" t="s">
        <v>102</v>
      </c>
      <c r="D107" s="35">
        <f t="shared" ref="D107:F108" si="19">D108</f>
        <v>8905.6000000000022</v>
      </c>
      <c r="E107" s="35">
        <f t="shared" si="19"/>
        <v>8985</v>
      </c>
      <c r="F107" s="35">
        <f t="shared" si="19"/>
        <v>9231.9000000000015</v>
      </c>
    </row>
    <row r="108" spans="1:6" s="25" customFormat="1" ht="26.25" x14ac:dyDescent="0.25">
      <c r="A108" s="36" t="s">
        <v>395</v>
      </c>
      <c r="B108" s="33" t="s">
        <v>404</v>
      </c>
      <c r="C108" s="33" t="s">
        <v>396</v>
      </c>
      <c r="D108" s="35">
        <f t="shared" si="19"/>
        <v>8905.6000000000022</v>
      </c>
      <c r="E108" s="35">
        <f t="shared" si="19"/>
        <v>8985</v>
      </c>
      <c r="F108" s="35">
        <f t="shared" si="19"/>
        <v>9231.9000000000015</v>
      </c>
    </row>
    <row r="109" spans="1:6" s="25" customFormat="1" ht="15" x14ac:dyDescent="0.25">
      <c r="A109" s="36" t="s">
        <v>397</v>
      </c>
      <c r="B109" s="33" t="s">
        <v>404</v>
      </c>
      <c r="C109" s="33" t="s">
        <v>398</v>
      </c>
      <c r="D109" s="35">
        <f>9800-16.3-728.8-149.3</f>
        <v>8905.6000000000022</v>
      </c>
      <c r="E109" s="35">
        <f>10349.1-1364.1</f>
        <v>8985</v>
      </c>
      <c r="F109" s="35">
        <f>10643.7-1411.8</f>
        <v>9231.9000000000015</v>
      </c>
    </row>
    <row r="110" spans="1:6" s="25" customFormat="1" ht="26.25" x14ac:dyDescent="0.25">
      <c r="A110" s="36" t="s">
        <v>715</v>
      </c>
      <c r="B110" s="33" t="s">
        <v>722</v>
      </c>
      <c r="C110" s="33" t="s">
        <v>102</v>
      </c>
      <c r="D110" s="35">
        <f>D111</f>
        <v>752.9</v>
      </c>
      <c r="E110" s="35">
        <f t="shared" ref="E110:F111" si="20">E111</f>
        <v>0</v>
      </c>
      <c r="F110" s="35">
        <f>F111</f>
        <v>0</v>
      </c>
    </row>
    <row r="111" spans="1:6" s="25" customFormat="1" ht="26.25" x14ac:dyDescent="0.25">
      <c r="A111" s="36" t="s">
        <v>395</v>
      </c>
      <c r="B111" s="33" t="s">
        <v>722</v>
      </c>
      <c r="C111" s="33" t="s">
        <v>396</v>
      </c>
      <c r="D111" s="35">
        <f>D112</f>
        <v>752.9</v>
      </c>
      <c r="E111" s="35">
        <f t="shared" si="20"/>
        <v>0</v>
      </c>
      <c r="F111" s="35">
        <f t="shared" si="20"/>
        <v>0</v>
      </c>
    </row>
    <row r="112" spans="1:6" s="25" customFormat="1" ht="15" x14ac:dyDescent="0.25">
      <c r="A112" s="36" t="s">
        <v>397</v>
      </c>
      <c r="B112" s="33" t="s">
        <v>722</v>
      </c>
      <c r="C112" s="33" t="s">
        <v>398</v>
      </c>
      <c r="D112" s="35">
        <f>292.9+460</f>
        <v>752.9</v>
      </c>
      <c r="E112" s="35">
        <v>0</v>
      </c>
      <c r="F112" s="35">
        <v>0</v>
      </c>
    </row>
    <row r="113" spans="1:6" s="25" customFormat="1" ht="39" x14ac:dyDescent="0.25">
      <c r="A113" s="36" t="s">
        <v>717</v>
      </c>
      <c r="B113" s="33" t="s">
        <v>723</v>
      </c>
      <c r="C113" s="33" t="s">
        <v>102</v>
      </c>
      <c r="D113" s="35">
        <f>D114</f>
        <v>39.700000000000003</v>
      </c>
      <c r="E113" s="35">
        <f t="shared" ref="E113:F114" si="21">E114</f>
        <v>0</v>
      </c>
      <c r="F113" s="35">
        <f t="shared" si="21"/>
        <v>0</v>
      </c>
    </row>
    <row r="114" spans="1:6" s="25" customFormat="1" ht="26.25" x14ac:dyDescent="0.25">
      <c r="A114" s="36" t="s">
        <v>395</v>
      </c>
      <c r="B114" s="33" t="s">
        <v>723</v>
      </c>
      <c r="C114" s="33" t="s">
        <v>396</v>
      </c>
      <c r="D114" s="35">
        <f>D115</f>
        <v>39.700000000000003</v>
      </c>
      <c r="E114" s="35">
        <f t="shared" si="21"/>
        <v>0</v>
      </c>
      <c r="F114" s="35">
        <f t="shared" si="21"/>
        <v>0</v>
      </c>
    </row>
    <row r="115" spans="1:6" s="25" customFormat="1" ht="15" x14ac:dyDescent="0.25">
      <c r="A115" s="36" t="s">
        <v>397</v>
      </c>
      <c r="B115" s="33" t="s">
        <v>723</v>
      </c>
      <c r="C115" s="33" t="s">
        <v>398</v>
      </c>
      <c r="D115" s="35">
        <f>16.3+23.4</f>
        <v>39.700000000000003</v>
      </c>
      <c r="E115" s="35">
        <v>0</v>
      </c>
      <c r="F115" s="35">
        <v>0</v>
      </c>
    </row>
    <row r="116" spans="1:6" s="25" customFormat="1" ht="54.75" customHeight="1" x14ac:dyDescent="0.25">
      <c r="A116" s="36" t="s">
        <v>405</v>
      </c>
      <c r="B116" s="33" t="s">
        <v>406</v>
      </c>
      <c r="C116" s="33" t="s">
        <v>102</v>
      </c>
      <c r="D116" s="35">
        <f t="shared" ref="D116:F117" si="22">D117</f>
        <v>88</v>
      </c>
      <c r="E116" s="35">
        <f t="shared" si="22"/>
        <v>88</v>
      </c>
      <c r="F116" s="35">
        <f t="shared" si="22"/>
        <v>88</v>
      </c>
    </row>
    <row r="117" spans="1:6" s="25" customFormat="1" ht="26.25" x14ac:dyDescent="0.25">
      <c r="A117" s="36" t="s">
        <v>395</v>
      </c>
      <c r="B117" s="33" t="s">
        <v>406</v>
      </c>
      <c r="C117" s="33" t="s">
        <v>396</v>
      </c>
      <c r="D117" s="35">
        <f t="shared" si="22"/>
        <v>88</v>
      </c>
      <c r="E117" s="35">
        <f t="shared" si="22"/>
        <v>88</v>
      </c>
      <c r="F117" s="35">
        <f t="shared" si="22"/>
        <v>88</v>
      </c>
    </row>
    <row r="118" spans="1:6" s="25" customFormat="1" ht="15" x14ac:dyDescent="0.25">
      <c r="A118" s="36" t="s">
        <v>397</v>
      </c>
      <c r="B118" s="33" t="s">
        <v>406</v>
      </c>
      <c r="C118" s="33" t="s">
        <v>398</v>
      </c>
      <c r="D118" s="35">
        <v>88</v>
      </c>
      <c r="E118" s="35">
        <v>88</v>
      </c>
      <c r="F118" s="35">
        <v>88</v>
      </c>
    </row>
    <row r="119" spans="1:6" s="25" customFormat="1" ht="143.25" customHeight="1" x14ac:dyDescent="0.25">
      <c r="A119" s="36" t="s">
        <v>407</v>
      </c>
      <c r="B119" s="33" t="s">
        <v>408</v>
      </c>
      <c r="C119" s="33" t="s">
        <v>102</v>
      </c>
      <c r="D119" s="35">
        <f t="shared" ref="D119:F120" si="23">D120</f>
        <v>48</v>
      </c>
      <c r="E119" s="35">
        <f t="shared" si="23"/>
        <v>48</v>
      </c>
      <c r="F119" s="35">
        <f t="shared" si="23"/>
        <v>49.6</v>
      </c>
    </row>
    <row r="120" spans="1:6" s="25" customFormat="1" ht="31.5" customHeight="1" x14ac:dyDescent="0.25">
      <c r="A120" s="36" t="s">
        <v>395</v>
      </c>
      <c r="B120" s="33" t="s">
        <v>408</v>
      </c>
      <c r="C120" s="33" t="s">
        <v>396</v>
      </c>
      <c r="D120" s="35">
        <f t="shared" si="23"/>
        <v>48</v>
      </c>
      <c r="E120" s="35">
        <f t="shared" si="23"/>
        <v>48</v>
      </c>
      <c r="F120" s="35">
        <f t="shared" si="23"/>
        <v>49.6</v>
      </c>
    </row>
    <row r="121" spans="1:6" s="25" customFormat="1" ht="16.5" customHeight="1" x14ac:dyDescent="0.25">
      <c r="A121" s="36" t="s">
        <v>397</v>
      </c>
      <c r="B121" s="33" t="s">
        <v>408</v>
      </c>
      <c r="C121" s="33" t="s">
        <v>398</v>
      </c>
      <c r="D121" s="35">
        <f>46.4+1.6</f>
        <v>48</v>
      </c>
      <c r="E121" s="35">
        <v>48</v>
      </c>
      <c r="F121" s="35">
        <v>49.6</v>
      </c>
    </row>
    <row r="122" spans="1:6" s="25" customFormat="1" ht="39" x14ac:dyDescent="0.25">
      <c r="A122" s="36" t="s">
        <v>409</v>
      </c>
      <c r="B122" s="33" t="s">
        <v>410</v>
      </c>
      <c r="C122" s="33" t="s">
        <v>102</v>
      </c>
      <c r="D122" s="35">
        <f t="shared" ref="D122:F123" si="24">D123</f>
        <v>11358.2</v>
      </c>
      <c r="E122" s="35">
        <f t="shared" si="24"/>
        <v>7700.9</v>
      </c>
      <c r="F122" s="35">
        <f t="shared" si="24"/>
        <v>8104.8</v>
      </c>
    </row>
    <row r="123" spans="1:6" s="25" customFormat="1" ht="26.25" x14ac:dyDescent="0.25">
      <c r="A123" s="36" t="s">
        <v>395</v>
      </c>
      <c r="B123" s="33" t="s">
        <v>410</v>
      </c>
      <c r="C123" s="33" t="s">
        <v>396</v>
      </c>
      <c r="D123" s="35">
        <f t="shared" si="24"/>
        <v>11358.2</v>
      </c>
      <c r="E123" s="35">
        <f t="shared" si="24"/>
        <v>7700.9</v>
      </c>
      <c r="F123" s="35">
        <f t="shared" si="24"/>
        <v>8104.8</v>
      </c>
    </row>
    <row r="124" spans="1:6" s="25" customFormat="1" ht="15" x14ac:dyDescent="0.25">
      <c r="A124" s="36" t="s">
        <v>397</v>
      </c>
      <c r="B124" s="33" t="s">
        <v>410</v>
      </c>
      <c r="C124" s="33" t="s">
        <v>398</v>
      </c>
      <c r="D124" s="35">
        <f>7617.1+2060+1681.1</f>
        <v>11358.2</v>
      </c>
      <c r="E124" s="35">
        <v>7700.9</v>
      </c>
      <c r="F124" s="35">
        <v>8104.8</v>
      </c>
    </row>
    <row r="125" spans="1:6" s="25" customFormat="1" ht="31.5" customHeight="1" x14ac:dyDescent="0.2">
      <c r="A125" s="52" t="s">
        <v>470</v>
      </c>
      <c r="B125" s="31" t="s">
        <v>471</v>
      </c>
      <c r="C125" s="31" t="s">
        <v>102</v>
      </c>
      <c r="D125" s="32">
        <f>D126+D149</f>
        <v>6272.6</v>
      </c>
      <c r="E125" s="32">
        <f>E126+E149</f>
        <v>5283.5999999999995</v>
      </c>
      <c r="F125" s="32">
        <f>F126+F149</f>
        <v>5283.5999999999995</v>
      </c>
    </row>
    <row r="126" spans="1:6" s="25" customFormat="1" ht="33" customHeight="1" x14ac:dyDescent="0.25">
      <c r="A126" s="36" t="s">
        <v>472</v>
      </c>
      <c r="B126" s="33" t="s">
        <v>473</v>
      </c>
      <c r="C126" s="33" t="s">
        <v>102</v>
      </c>
      <c r="D126" s="35">
        <f>D132+D140+D143+D135+D146+D127</f>
        <v>5586.4000000000005</v>
      </c>
      <c r="E126" s="35">
        <f t="shared" ref="E126:F126" si="25">E132+E140+E143+E135</f>
        <v>4885.2</v>
      </c>
      <c r="F126" s="35">
        <f t="shared" si="25"/>
        <v>4885.2</v>
      </c>
    </row>
    <row r="127" spans="1:6" s="25" customFormat="1" ht="39.75" customHeight="1" x14ac:dyDescent="0.25">
      <c r="A127" s="36" t="s">
        <v>791</v>
      </c>
      <c r="B127" s="33" t="s">
        <v>813</v>
      </c>
      <c r="C127" s="33" t="s">
        <v>102</v>
      </c>
      <c r="D127" s="35">
        <f>D128+D130</f>
        <v>665.4</v>
      </c>
      <c r="E127" s="35">
        <v>0</v>
      </c>
      <c r="F127" s="35">
        <v>0</v>
      </c>
    </row>
    <row r="128" spans="1:6" s="25" customFormat="1" ht="30" customHeight="1" x14ac:dyDescent="0.25">
      <c r="A128" s="36" t="s">
        <v>121</v>
      </c>
      <c r="B128" s="33" t="s">
        <v>813</v>
      </c>
      <c r="C128" s="33" t="s">
        <v>122</v>
      </c>
      <c r="D128" s="35">
        <f>D129</f>
        <v>436</v>
      </c>
      <c r="E128" s="35">
        <v>0</v>
      </c>
      <c r="F128" s="35">
        <v>0</v>
      </c>
    </row>
    <row r="129" spans="1:6" s="25" customFormat="1" ht="27.75" customHeight="1" x14ac:dyDescent="0.25">
      <c r="A129" s="36" t="s">
        <v>256</v>
      </c>
      <c r="B129" s="33" t="s">
        <v>813</v>
      </c>
      <c r="C129" s="33" t="s">
        <v>124</v>
      </c>
      <c r="D129" s="35">
        <v>436</v>
      </c>
      <c r="E129" s="35">
        <v>0</v>
      </c>
      <c r="F129" s="35">
        <v>0</v>
      </c>
    </row>
    <row r="130" spans="1:6" s="25" customFormat="1" ht="18.75" customHeight="1" x14ac:dyDescent="0.25">
      <c r="A130" s="36" t="s">
        <v>125</v>
      </c>
      <c r="B130" s="33" t="s">
        <v>813</v>
      </c>
      <c r="C130" s="33" t="s">
        <v>126</v>
      </c>
      <c r="D130" s="35">
        <f>D131</f>
        <v>229.4</v>
      </c>
      <c r="E130" s="35">
        <v>0</v>
      </c>
      <c r="F130" s="35">
        <v>0</v>
      </c>
    </row>
    <row r="131" spans="1:6" s="25" customFormat="1" ht="20.25" customHeight="1" x14ac:dyDescent="0.25">
      <c r="A131" s="36" t="s">
        <v>127</v>
      </c>
      <c r="B131" s="33" t="s">
        <v>813</v>
      </c>
      <c r="C131" s="33" t="s">
        <v>128</v>
      </c>
      <c r="D131" s="35">
        <v>229.4</v>
      </c>
      <c r="E131" s="35">
        <v>0</v>
      </c>
      <c r="F131" s="35">
        <v>0</v>
      </c>
    </row>
    <row r="132" spans="1:6" s="25" customFormat="1" ht="29.25" customHeight="1" x14ac:dyDescent="0.25">
      <c r="A132" s="36" t="s">
        <v>238</v>
      </c>
      <c r="B132" s="33" t="s">
        <v>474</v>
      </c>
      <c r="C132" s="33" t="s">
        <v>102</v>
      </c>
      <c r="D132" s="35">
        <f>D133+D138</f>
        <v>4222.7000000000007</v>
      </c>
      <c r="E132" s="35">
        <f>E133+E138</f>
        <v>4529</v>
      </c>
      <c r="F132" s="35">
        <f>F133+F138</f>
        <v>4529</v>
      </c>
    </row>
    <row r="133" spans="1:6" s="25" customFormat="1" ht="67.5" customHeight="1" x14ac:dyDescent="0.25">
      <c r="A133" s="36" t="s">
        <v>111</v>
      </c>
      <c r="B133" s="33" t="s">
        <v>474</v>
      </c>
      <c r="C133" s="33" t="s">
        <v>112</v>
      </c>
      <c r="D133" s="35">
        <f>D134</f>
        <v>3811.0000000000005</v>
      </c>
      <c r="E133" s="35">
        <f>E134</f>
        <v>4340.3</v>
      </c>
      <c r="F133" s="35">
        <f>F134</f>
        <v>4340.3</v>
      </c>
    </row>
    <row r="134" spans="1:6" s="25" customFormat="1" ht="18" customHeight="1" x14ac:dyDescent="0.25">
      <c r="A134" s="36" t="s">
        <v>240</v>
      </c>
      <c r="B134" s="33" t="s">
        <v>474</v>
      </c>
      <c r="C134" s="33" t="s">
        <v>241</v>
      </c>
      <c r="D134" s="35">
        <f>4033.3-78.6-23.7-120</f>
        <v>3811.0000000000005</v>
      </c>
      <c r="E134" s="35">
        <f>4033.3+307</f>
        <v>4340.3</v>
      </c>
      <c r="F134" s="35">
        <f>4033.3+307</f>
        <v>4340.3</v>
      </c>
    </row>
    <row r="135" spans="1:6" s="25" customFormat="1" ht="60.75" customHeight="1" x14ac:dyDescent="0.25">
      <c r="A135" s="36" t="s">
        <v>728</v>
      </c>
      <c r="B135" s="33" t="s">
        <v>729</v>
      </c>
      <c r="C135" s="33" t="s">
        <v>102</v>
      </c>
      <c r="D135" s="35">
        <f>D136</f>
        <v>102.3</v>
      </c>
      <c r="E135" s="35">
        <f t="shared" ref="E135:F136" si="26">E136</f>
        <v>0</v>
      </c>
      <c r="F135" s="35">
        <f t="shared" si="26"/>
        <v>0</v>
      </c>
    </row>
    <row r="136" spans="1:6" s="25" customFormat="1" ht="69.75" customHeight="1" x14ac:dyDescent="0.25">
      <c r="A136" s="36" t="s">
        <v>111</v>
      </c>
      <c r="B136" s="33" t="s">
        <v>729</v>
      </c>
      <c r="C136" s="33" t="s">
        <v>112</v>
      </c>
      <c r="D136" s="35">
        <f>D137</f>
        <v>102.3</v>
      </c>
      <c r="E136" s="35">
        <f t="shared" si="26"/>
        <v>0</v>
      </c>
      <c r="F136" s="35">
        <f t="shared" si="26"/>
        <v>0</v>
      </c>
    </row>
    <row r="137" spans="1:6" s="25" customFormat="1" ht="18" customHeight="1" x14ac:dyDescent="0.25">
      <c r="A137" s="36" t="s">
        <v>240</v>
      </c>
      <c r="B137" s="33" t="s">
        <v>729</v>
      </c>
      <c r="C137" s="33" t="s">
        <v>241</v>
      </c>
      <c r="D137" s="35">
        <f>78.6+23.7</f>
        <v>102.3</v>
      </c>
      <c r="E137" s="35">
        <v>0</v>
      </c>
      <c r="F137" s="35">
        <v>0</v>
      </c>
    </row>
    <row r="138" spans="1:6" s="25" customFormat="1" ht="30" customHeight="1" x14ac:dyDescent="0.25">
      <c r="A138" s="36" t="s">
        <v>121</v>
      </c>
      <c r="B138" s="33" t="s">
        <v>474</v>
      </c>
      <c r="C138" s="33" t="s">
        <v>122</v>
      </c>
      <c r="D138" s="35">
        <f>D139</f>
        <v>411.7</v>
      </c>
      <c r="E138" s="35">
        <f>E139</f>
        <v>188.7</v>
      </c>
      <c r="F138" s="35">
        <f>F139</f>
        <v>188.7</v>
      </c>
    </row>
    <row r="139" spans="1:6" s="25" customFormat="1" ht="26.25" x14ac:dyDescent="0.25">
      <c r="A139" s="36" t="s">
        <v>256</v>
      </c>
      <c r="B139" s="33" t="s">
        <v>474</v>
      </c>
      <c r="C139" s="33" t="s">
        <v>124</v>
      </c>
      <c r="D139" s="35">
        <f>555-161.7+14+4.4</f>
        <v>411.7</v>
      </c>
      <c r="E139" s="35">
        <f>555-366.3</f>
        <v>188.7</v>
      </c>
      <c r="F139" s="35">
        <f>555-366.3</f>
        <v>188.7</v>
      </c>
    </row>
    <row r="140" spans="1:6" s="25" customFormat="1" ht="51.75" x14ac:dyDescent="0.25">
      <c r="A140" s="36" t="s">
        <v>236</v>
      </c>
      <c r="B140" s="33" t="s">
        <v>477</v>
      </c>
      <c r="C140" s="33" t="s">
        <v>102</v>
      </c>
      <c r="D140" s="35">
        <f t="shared" ref="D140:F141" si="27">D141</f>
        <v>239</v>
      </c>
      <c r="E140" s="35">
        <f t="shared" si="27"/>
        <v>356.2</v>
      </c>
      <c r="F140" s="35">
        <f t="shared" si="27"/>
        <v>356.2</v>
      </c>
    </row>
    <row r="141" spans="1:6" s="25" customFormat="1" ht="18.75" customHeight="1" x14ac:dyDescent="0.25">
      <c r="A141" s="36" t="s">
        <v>125</v>
      </c>
      <c r="B141" s="33" t="s">
        <v>477</v>
      </c>
      <c r="C141" s="33" t="s">
        <v>126</v>
      </c>
      <c r="D141" s="35">
        <f t="shared" si="27"/>
        <v>239</v>
      </c>
      <c r="E141" s="35">
        <f t="shared" si="27"/>
        <v>356.2</v>
      </c>
      <c r="F141" s="35">
        <f t="shared" si="27"/>
        <v>356.2</v>
      </c>
    </row>
    <row r="142" spans="1:6" s="25" customFormat="1" ht="18" customHeight="1" x14ac:dyDescent="0.25">
      <c r="A142" s="36" t="s">
        <v>127</v>
      </c>
      <c r="B142" s="33" t="s">
        <v>477</v>
      </c>
      <c r="C142" s="33" t="s">
        <v>128</v>
      </c>
      <c r="D142" s="35">
        <f>356.2-117.2</f>
        <v>239</v>
      </c>
      <c r="E142" s="35">
        <v>356.2</v>
      </c>
      <c r="F142" s="35">
        <v>356.2</v>
      </c>
    </row>
    <row r="143" spans="1:6" s="25" customFormat="1" ht="30.75" customHeight="1" x14ac:dyDescent="0.25">
      <c r="A143" s="36" t="s">
        <v>475</v>
      </c>
      <c r="B143" s="33" t="s">
        <v>476</v>
      </c>
      <c r="C143" s="33" t="s">
        <v>102</v>
      </c>
      <c r="D143" s="35">
        <f t="shared" ref="D143:F144" si="28">D144</f>
        <v>307</v>
      </c>
      <c r="E143" s="35">
        <f t="shared" si="28"/>
        <v>0</v>
      </c>
      <c r="F143" s="35">
        <f t="shared" si="28"/>
        <v>0</v>
      </c>
    </row>
    <row r="144" spans="1:6" s="25" customFormat="1" ht="66.75" customHeight="1" x14ac:dyDescent="0.25">
      <c r="A144" s="36" t="s">
        <v>111</v>
      </c>
      <c r="B144" s="33" t="s">
        <v>476</v>
      </c>
      <c r="C144" s="33" t="s">
        <v>112</v>
      </c>
      <c r="D144" s="35">
        <f t="shared" si="28"/>
        <v>307</v>
      </c>
      <c r="E144" s="35">
        <f t="shared" si="28"/>
        <v>0</v>
      </c>
      <c r="F144" s="35">
        <f t="shared" si="28"/>
        <v>0</v>
      </c>
    </row>
    <row r="145" spans="1:6" s="25" customFormat="1" ht="18" customHeight="1" x14ac:dyDescent="0.25">
      <c r="A145" s="36" t="s">
        <v>240</v>
      </c>
      <c r="B145" s="33" t="s">
        <v>476</v>
      </c>
      <c r="C145" s="33" t="s">
        <v>241</v>
      </c>
      <c r="D145" s="35">
        <v>307</v>
      </c>
      <c r="E145" s="35">
        <v>0</v>
      </c>
      <c r="F145" s="35">
        <v>0</v>
      </c>
    </row>
    <row r="146" spans="1:6" s="25" customFormat="1" ht="28.5" customHeight="1" x14ac:dyDescent="0.25">
      <c r="A146" s="36" t="s">
        <v>786</v>
      </c>
      <c r="B146" s="33" t="s">
        <v>787</v>
      </c>
      <c r="C146" s="33" t="s">
        <v>102</v>
      </c>
      <c r="D146" s="35">
        <f>D147</f>
        <v>50</v>
      </c>
      <c r="E146" s="35">
        <v>0</v>
      </c>
      <c r="F146" s="35">
        <v>0</v>
      </c>
    </row>
    <row r="147" spans="1:6" s="25" customFormat="1" ht="30" customHeight="1" x14ac:dyDescent="0.25">
      <c r="A147" s="36" t="s">
        <v>121</v>
      </c>
      <c r="B147" s="33" t="s">
        <v>787</v>
      </c>
      <c r="C147" s="33" t="s">
        <v>122</v>
      </c>
      <c r="D147" s="35">
        <f>D148</f>
        <v>50</v>
      </c>
      <c r="E147" s="35">
        <v>0</v>
      </c>
      <c r="F147" s="35">
        <v>0</v>
      </c>
    </row>
    <row r="148" spans="1:6" s="25" customFormat="1" ht="30.75" customHeight="1" x14ac:dyDescent="0.25">
      <c r="A148" s="36" t="s">
        <v>256</v>
      </c>
      <c r="B148" s="33" t="s">
        <v>787</v>
      </c>
      <c r="C148" s="33" t="s">
        <v>124</v>
      </c>
      <c r="D148" s="35">
        <v>50</v>
      </c>
      <c r="E148" s="35">
        <v>0</v>
      </c>
      <c r="F148" s="35">
        <v>0</v>
      </c>
    </row>
    <row r="149" spans="1:6" s="25" customFormat="1" ht="42" customHeight="1" x14ac:dyDescent="0.25">
      <c r="A149" s="36" t="s">
        <v>478</v>
      </c>
      <c r="B149" s="33" t="s">
        <v>479</v>
      </c>
      <c r="C149" s="33" t="s">
        <v>102</v>
      </c>
      <c r="D149" s="35">
        <f>D150</f>
        <v>686.2</v>
      </c>
      <c r="E149" s="35">
        <f t="shared" ref="E149:F151" si="29">E150</f>
        <v>398.4</v>
      </c>
      <c r="F149" s="35">
        <f t="shared" si="29"/>
        <v>398.4</v>
      </c>
    </row>
    <row r="150" spans="1:6" s="25" customFormat="1" ht="28.5" customHeight="1" x14ac:dyDescent="0.25">
      <c r="A150" s="36" t="s">
        <v>238</v>
      </c>
      <c r="B150" s="33" t="s">
        <v>480</v>
      </c>
      <c r="C150" s="33" t="s">
        <v>102</v>
      </c>
      <c r="D150" s="35">
        <f>D151</f>
        <v>686.2</v>
      </c>
      <c r="E150" s="35">
        <f t="shared" si="29"/>
        <v>398.4</v>
      </c>
      <c r="F150" s="35">
        <f t="shared" si="29"/>
        <v>398.4</v>
      </c>
    </row>
    <row r="151" spans="1:6" s="25" customFormat="1" ht="32.25" customHeight="1" x14ac:dyDescent="0.25">
      <c r="A151" s="36" t="s">
        <v>121</v>
      </c>
      <c r="B151" s="33" t="s">
        <v>480</v>
      </c>
      <c r="C151" s="33" t="s">
        <v>122</v>
      </c>
      <c r="D151" s="35">
        <f>D152</f>
        <v>686.2</v>
      </c>
      <c r="E151" s="35">
        <f t="shared" si="29"/>
        <v>398.4</v>
      </c>
      <c r="F151" s="35">
        <f t="shared" si="29"/>
        <v>398.4</v>
      </c>
    </row>
    <row r="152" spans="1:6" s="25" customFormat="1" ht="30.75" customHeight="1" x14ac:dyDescent="0.25">
      <c r="A152" s="36" t="s">
        <v>256</v>
      </c>
      <c r="B152" s="33" t="s">
        <v>480</v>
      </c>
      <c r="C152" s="33" t="s">
        <v>124</v>
      </c>
      <c r="D152" s="35">
        <f>398.4+100-14+201.8</f>
        <v>686.2</v>
      </c>
      <c r="E152" s="35">
        <v>398.4</v>
      </c>
      <c r="F152" s="35">
        <v>398.4</v>
      </c>
    </row>
    <row r="153" spans="1:6" s="25" customFormat="1" ht="42" customHeight="1" x14ac:dyDescent="0.2">
      <c r="A153" s="52" t="s">
        <v>441</v>
      </c>
      <c r="B153" s="31" t="s">
        <v>413</v>
      </c>
      <c r="C153" s="31" t="s">
        <v>102</v>
      </c>
      <c r="D153" s="32">
        <f>D154+D158+D168+D175</f>
        <v>1460.3000000000002</v>
      </c>
      <c r="E153" s="32">
        <f>E154+E158+E168</f>
        <v>402.7</v>
      </c>
      <c r="F153" s="32">
        <f>F154+F158+F168</f>
        <v>402.7</v>
      </c>
    </row>
    <row r="154" spans="1:6" s="25" customFormat="1" ht="43.5" customHeight="1" x14ac:dyDescent="0.25">
      <c r="A154" s="36" t="s">
        <v>502</v>
      </c>
      <c r="B154" s="33" t="s">
        <v>503</v>
      </c>
      <c r="C154" s="33" t="s">
        <v>102</v>
      </c>
      <c r="D154" s="35">
        <f>D155</f>
        <v>21</v>
      </c>
      <c r="E154" s="35">
        <f t="shared" ref="E154:F156" si="30">E155</f>
        <v>21</v>
      </c>
      <c r="F154" s="35">
        <f t="shared" si="30"/>
        <v>21</v>
      </c>
    </row>
    <row r="155" spans="1:6" s="25" customFormat="1" ht="15" x14ac:dyDescent="0.25">
      <c r="A155" s="36" t="s">
        <v>180</v>
      </c>
      <c r="B155" s="33" t="s">
        <v>504</v>
      </c>
      <c r="C155" s="33" t="s">
        <v>102</v>
      </c>
      <c r="D155" s="35">
        <f>D156</f>
        <v>21</v>
      </c>
      <c r="E155" s="35">
        <f t="shared" si="30"/>
        <v>21</v>
      </c>
      <c r="F155" s="35">
        <f t="shared" si="30"/>
        <v>21</v>
      </c>
    </row>
    <row r="156" spans="1:6" s="25" customFormat="1" ht="29.25" customHeight="1" x14ac:dyDescent="0.25">
      <c r="A156" s="36" t="s">
        <v>121</v>
      </c>
      <c r="B156" s="33" t="s">
        <v>504</v>
      </c>
      <c r="C156" s="33" t="s">
        <v>122</v>
      </c>
      <c r="D156" s="35">
        <f>D157</f>
        <v>21</v>
      </c>
      <c r="E156" s="35">
        <f t="shared" si="30"/>
        <v>21</v>
      </c>
      <c r="F156" s="35">
        <f t="shared" si="30"/>
        <v>21</v>
      </c>
    </row>
    <row r="157" spans="1:6" s="25" customFormat="1" ht="26.25" x14ac:dyDescent="0.25">
      <c r="A157" s="36" t="s">
        <v>256</v>
      </c>
      <c r="B157" s="33" t="s">
        <v>504</v>
      </c>
      <c r="C157" s="33" t="s">
        <v>124</v>
      </c>
      <c r="D157" s="35">
        <v>21</v>
      </c>
      <c r="E157" s="35">
        <v>21</v>
      </c>
      <c r="F157" s="35">
        <v>21</v>
      </c>
    </row>
    <row r="158" spans="1:6" s="25" customFormat="1" ht="66.75" customHeight="1" x14ac:dyDescent="0.25">
      <c r="A158" s="36" t="s">
        <v>442</v>
      </c>
      <c r="B158" s="33" t="s">
        <v>415</v>
      </c>
      <c r="C158" s="33" t="s">
        <v>102</v>
      </c>
      <c r="D158" s="35">
        <f>D159</f>
        <v>281.89999999999998</v>
      </c>
      <c r="E158" s="35">
        <f>E159</f>
        <v>361.7</v>
      </c>
      <c r="F158" s="35">
        <f>F159</f>
        <v>361.7</v>
      </c>
    </row>
    <row r="159" spans="1:6" s="25" customFormat="1" ht="15" x14ac:dyDescent="0.25">
      <c r="A159" s="36" t="s">
        <v>180</v>
      </c>
      <c r="B159" s="33" t="s">
        <v>416</v>
      </c>
      <c r="C159" s="33" t="s">
        <v>102</v>
      </c>
      <c r="D159" s="35">
        <f>D160+D162</f>
        <v>281.89999999999998</v>
      </c>
      <c r="E159" s="35">
        <f>E160+E162</f>
        <v>361.7</v>
      </c>
      <c r="F159" s="35">
        <f>F160+F162</f>
        <v>361.7</v>
      </c>
    </row>
    <row r="160" spans="1:6" s="25" customFormat="1" ht="69" customHeight="1" x14ac:dyDescent="0.25">
      <c r="A160" s="36" t="s">
        <v>111</v>
      </c>
      <c r="B160" s="33" t="s">
        <v>416</v>
      </c>
      <c r="C160" s="33" t="s">
        <v>112</v>
      </c>
      <c r="D160" s="35">
        <f>D161</f>
        <v>182.9</v>
      </c>
      <c r="E160" s="35">
        <f>E161</f>
        <v>221.5</v>
      </c>
      <c r="F160" s="35">
        <f>F161</f>
        <v>221.5</v>
      </c>
    </row>
    <row r="161" spans="1:6" s="25" customFormat="1" ht="15" x14ac:dyDescent="0.25">
      <c r="A161" s="36" t="s">
        <v>240</v>
      </c>
      <c r="B161" s="33" t="s">
        <v>416</v>
      </c>
      <c r="C161" s="33" t="s">
        <v>241</v>
      </c>
      <c r="D161" s="35">
        <f>33.7+187.8-20-18.6</f>
        <v>182.9</v>
      </c>
      <c r="E161" s="35">
        <f>33.7+187.8</f>
        <v>221.5</v>
      </c>
      <c r="F161" s="35">
        <f>33.7+187.8</f>
        <v>221.5</v>
      </c>
    </row>
    <row r="162" spans="1:6" s="25" customFormat="1" ht="30" customHeight="1" x14ac:dyDescent="0.25">
      <c r="A162" s="36" t="s">
        <v>121</v>
      </c>
      <c r="B162" s="33" t="s">
        <v>416</v>
      </c>
      <c r="C162" s="33" t="s">
        <v>122</v>
      </c>
      <c r="D162" s="35">
        <f>D163</f>
        <v>98.999999999999986</v>
      </c>
      <c r="E162" s="35">
        <f>E163</f>
        <v>140.19999999999999</v>
      </c>
      <c r="F162" s="35">
        <f>F163</f>
        <v>140.19999999999999</v>
      </c>
    </row>
    <row r="163" spans="1:6" s="25" customFormat="1" ht="26.25" x14ac:dyDescent="0.25">
      <c r="A163" s="36" t="s">
        <v>256</v>
      </c>
      <c r="B163" s="33" t="s">
        <v>416</v>
      </c>
      <c r="C163" s="33" t="s">
        <v>124</v>
      </c>
      <c r="D163" s="35">
        <f>140.2-41.2</f>
        <v>98.999999999999986</v>
      </c>
      <c r="E163" s="35">
        <v>140.19999999999999</v>
      </c>
      <c r="F163" s="35">
        <v>140.19999999999999</v>
      </c>
    </row>
    <row r="164" spans="1:6" s="25" customFormat="1" ht="17.25" hidden="1" customHeight="1" x14ac:dyDescent="0.25">
      <c r="A164" s="36" t="s">
        <v>505</v>
      </c>
      <c r="B164" s="33" t="s">
        <v>506</v>
      </c>
      <c r="C164" s="33" t="s">
        <v>102</v>
      </c>
      <c r="D164" s="35">
        <f>D165</f>
        <v>0</v>
      </c>
      <c r="E164" s="35">
        <f t="shared" ref="E164:F166" si="31">E165</f>
        <v>0</v>
      </c>
      <c r="F164" s="35">
        <f t="shared" si="31"/>
        <v>0</v>
      </c>
    </row>
    <row r="165" spans="1:6" s="25" customFormat="1" ht="15" hidden="1" x14ac:dyDescent="0.25">
      <c r="A165" s="36" t="s">
        <v>180</v>
      </c>
      <c r="B165" s="33" t="s">
        <v>507</v>
      </c>
      <c r="C165" s="33" t="s">
        <v>102</v>
      </c>
      <c r="D165" s="35">
        <f>D166</f>
        <v>0</v>
      </c>
      <c r="E165" s="35">
        <f t="shared" si="31"/>
        <v>0</v>
      </c>
      <c r="F165" s="35">
        <f t="shared" si="31"/>
        <v>0</v>
      </c>
    </row>
    <row r="166" spans="1:6" s="25" customFormat="1" ht="28.5" hidden="1" customHeight="1" x14ac:dyDescent="0.25">
      <c r="A166" s="36" t="s">
        <v>121</v>
      </c>
      <c r="B166" s="33" t="s">
        <v>507</v>
      </c>
      <c r="C166" s="33" t="s">
        <v>122</v>
      </c>
      <c r="D166" s="35">
        <f>D167</f>
        <v>0</v>
      </c>
      <c r="E166" s="35">
        <f t="shared" si="31"/>
        <v>0</v>
      </c>
      <c r="F166" s="35">
        <f t="shared" si="31"/>
        <v>0</v>
      </c>
    </row>
    <row r="167" spans="1:6" s="25" customFormat="1" ht="26.25" hidden="1" x14ac:dyDescent="0.25">
      <c r="A167" s="36" t="s">
        <v>256</v>
      </c>
      <c r="B167" s="33" t="s">
        <v>507</v>
      </c>
      <c r="C167" s="33" t="s">
        <v>124</v>
      </c>
      <c r="D167" s="35"/>
      <c r="E167" s="35"/>
      <c r="F167" s="35"/>
    </row>
    <row r="168" spans="1:6" s="25" customFormat="1" ht="26.25" x14ac:dyDescent="0.25">
      <c r="A168" s="36" t="s">
        <v>508</v>
      </c>
      <c r="B168" s="33" t="s">
        <v>509</v>
      </c>
      <c r="C168" s="33" t="s">
        <v>102</v>
      </c>
      <c r="D168" s="35">
        <f>D169+D172</f>
        <v>146</v>
      </c>
      <c r="E168" s="35">
        <f t="shared" ref="E168:F170" si="32">E169</f>
        <v>20</v>
      </c>
      <c r="F168" s="35">
        <f t="shared" si="32"/>
        <v>20</v>
      </c>
    </row>
    <row r="169" spans="1:6" s="25" customFormat="1" ht="15" x14ac:dyDescent="0.25">
      <c r="A169" s="36" t="s">
        <v>180</v>
      </c>
      <c r="B169" s="33" t="s">
        <v>510</v>
      </c>
      <c r="C169" s="33" t="s">
        <v>102</v>
      </c>
      <c r="D169" s="35">
        <f>D170</f>
        <v>20</v>
      </c>
      <c r="E169" s="35">
        <f t="shared" si="32"/>
        <v>20</v>
      </c>
      <c r="F169" s="35">
        <f t="shared" si="32"/>
        <v>20</v>
      </c>
    </row>
    <row r="170" spans="1:6" s="25" customFormat="1" ht="30" customHeight="1" x14ac:dyDescent="0.25">
      <c r="A170" s="36" t="s">
        <v>121</v>
      </c>
      <c r="B170" s="33" t="s">
        <v>510</v>
      </c>
      <c r="C170" s="33" t="s">
        <v>122</v>
      </c>
      <c r="D170" s="35">
        <f>D171</f>
        <v>20</v>
      </c>
      <c r="E170" s="35">
        <f t="shared" si="32"/>
        <v>20</v>
      </c>
      <c r="F170" s="35">
        <f t="shared" si="32"/>
        <v>20</v>
      </c>
    </row>
    <row r="171" spans="1:6" s="25" customFormat="1" ht="26.25" x14ac:dyDescent="0.25">
      <c r="A171" s="36" t="s">
        <v>256</v>
      </c>
      <c r="B171" s="33" t="s">
        <v>510</v>
      </c>
      <c r="C171" s="33" t="s">
        <v>124</v>
      </c>
      <c r="D171" s="35">
        <v>20</v>
      </c>
      <c r="E171" s="35">
        <v>20</v>
      </c>
      <c r="F171" s="35">
        <v>20</v>
      </c>
    </row>
    <row r="172" spans="1:6" s="25" customFormat="1" ht="39" x14ac:dyDescent="0.25">
      <c r="A172" s="36" t="s">
        <v>791</v>
      </c>
      <c r="B172" s="33" t="s">
        <v>814</v>
      </c>
      <c r="C172" s="33" t="s">
        <v>102</v>
      </c>
      <c r="D172" s="35">
        <f>D173</f>
        <v>126</v>
      </c>
      <c r="E172" s="35">
        <v>0</v>
      </c>
      <c r="F172" s="35">
        <v>0</v>
      </c>
    </row>
    <row r="173" spans="1:6" s="25" customFormat="1" ht="26.25" x14ac:dyDescent="0.25">
      <c r="A173" s="36" t="s">
        <v>121</v>
      </c>
      <c r="B173" s="33" t="s">
        <v>814</v>
      </c>
      <c r="C173" s="33" t="s">
        <v>122</v>
      </c>
      <c r="D173" s="35">
        <f>D174</f>
        <v>126</v>
      </c>
      <c r="E173" s="35">
        <v>0</v>
      </c>
      <c r="F173" s="35">
        <v>0</v>
      </c>
    </row>
    <row r="174" spans="1:6" s="25" customFormat="1" ht="26.25" x14ac:dyDescent="0.25">
      <c r="A174" s="36" t="s">
        <v>256</v>
      </c>
      <c r="B174" s="33" t="s">
        <v>814</v>
      </c>
      <c r="C174" s="33" t="s">
        <v>124</v>
      </c>
      <c r="D174" s="35"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815</v>
      </c>
      <c r="B175" s="33" t="s">
        <v>816</v>
      </c>
      <c r="C175" s="33" t="s">
        <v>102</v>
      </c>
      <c r="D175" s="35">
        <f>D179+D182+D176</f>
        <v>1011.4000000000001</v>
      </c>
      <c r="E175" s="35">
        <v>0</v>
      </c>
      <c r="F175" s="35">
        <v>0</v>
      </c>
    </row>
    <row r="176" spans="1:6" s="25" customFormat="1" ht="39" x14ac:dyDescent="0.25">
      <c r="A176" s="36" t="s">
        <v>817</v>
      </c>
      <c r="B176" s="33" t="s">
        <v>818</v>
      </c>
      <c r="C176" s="33" t="s">
        <v>102</v>
      </c>
      <c r="D176" s="35">
        <f>D177</f>
        <v>859.7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818</v>
      </c>
      <c r="C177" s="33" t="s">
        <v>122</v>
      </c>
      <c r="D177" s="35">
        <f>D178</f>
        <v>859.7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818</v>
      </c>
      <c r="C178" s="33" t="s">
        <v>732</v>
      </c>
      <c r="D178" s="35">
        <v>859.7</v>
      </c>
      <c r="E178" s="35">
        <v>0</v>
      </c>
      <c r="F178" s="35">
        <v>0</v>
      </c>
    </row>
    <row r="179" spans="1:6" s="25" customFormat="1" ht="39" x14ac:dyDescent="0.25">
      <c r="A179" s="36" t="s">
        <v>819</v>
      </c>
      <c r="B179" s="33" t="s">
        <v>820</v>
      </c>
      <c r="C179" s="33" t="s">
        <v>102</v>
      </c>
      <c r="D179" s="35">
        <f>D180</f>
        <v>101.1</v>
      </c>
      <c r="E179" s="35">
        <v>0</v>
      </c>
      <c r="F179" s="35">
        <v>0</v>
      </c>
    </row>
    <row r="180" spans="1:6" s="25" customFormat="1" ht="26.25" x14ac:dyDescent="0.25">
      <c r="A180" s="36" t="s">
        <v>121</v>
      </c>
      <c r="B180" s="33" t="s">
        <v>820</v>
      </c>
      <c r="C180" s="33" t="s">
        <v>122</v>
      </c>
      <c r="D180" s="35">
        <f>D181</f>
        <v>101.1</v>
      </c>
      <c r="E180" s="35">
        <v>0</v>
      </c>
      <c r="F180" s="35">
        <v>0</v>
      </c>
    </row>
    <row r="181" spans="1:6" s="25" customFormat="1" ht="26.25" x14ac:dyDescent="0.25">
      <c r="A181" s="36" t="s">
        <v>256</v>
      </c>
      <c r="B181" s="33" t="s">
        <v>820</v>
      </c>
      <c r="C181" s="33" t="s">
        <v>124</v>
      </c>
      <c r="D181" s="35">
        <v>101.1</v>
      </c>
      <c r="E181" s="35">
        <v>0</v>
      </c>
      <c r="F181" s="35">
        <v>0</v>
      </c>
    </row>
    <row r="182" spans="1:6" s="25" customFormat="1" ht="64.5" x14ac:dyDescent="0.25">
      <c r="A182" s="36" t="s">
        <v>821</v>
      </c>
      <c r="B182" s="33" t="s">
        <v>822</v>
      </c>
      <c r="C182" s="33" t="s">
        <v>102</v>
      </c>
      <c r="D182" s="35">
        <f>D183</f>
        <v>50.6</v>
      </c>
      <c r="E182" s="35">
        <v>0</v>
      </c>
      <c r="F182" s="35">
        <v>0</v>
      </c>
    </row>
    <row r="183" spans="1:6" s="25" customFormat="1" ht="26.25" x14ac:dyDescent="0.25">
      <c r="A183" s="36" t="s">
        <v>121</v>
      </c>
      <c r="B183" s="33" t="s">
        <v>822</v>
      </c>
      <c r="C183" s="33" t="s">
        <v>122</v>
      </c>
      <c r="D183" s="35">
        <f>D184</f>
        <v>50.6</v>
      </c>
      <c r="E183" s="35">
        <v>0</v>
      </c>
      <c r="F183" s="35">
        <v>0</v>
      </c>
    </row>
    <row r="184" spans="1:6" s="25" customFormat="1" ht="26.25" x14ac:dyDescent="0.25">
      <c r="A184" s="36" t="s">
        <v>256</v>
      </c>
      <c r="B184" s="33" t="s">
        <v>822</v>
      </c>
      <c r="C184" s="33" t="s">
        <v>124</v>
      </c>
      <c r="D184" s="35">
        <v>50.6</v>
      </c>
      <c r="E184" s="35">
        <v>0</v>
      </c>
      <c r="F184" s="35">
        <v>0</v>
      </c>
    </row>
    <row r="185" spans="1:6" s="25" customFormat="1" ht="65.25" customHeight="1" x14ac:dyDescent="0.2">
      <c r="A185" s="52" t="s">
        <v>199</v>
      </c>
      <c r="B185" s="31" t="s">
        <v>200</v>
      </c>
      <c r="C185" s="31" t="s">
        <v>102</v>
      </c>
      <c r="D185" s="32">
        <f>D189+D193+D199+D203+D209+D213+D217+D221+D226+D231+D186</f>
        <v>1854.5</v>
      </c>
      <c r="E185" s="32">
        <f>E189+E193+E199+E203+E209+E213+E217+E221+E226+E231</f>
        <v>5751.3</v>
      </c>
      <c r="F185" s="32">
        <f>F189+F193+F199+F203+F209+F213+F217+F221+F226+F231</f>
        <v>6278.3</v>
      </c>
    </row>
    <row r="186" spans="1:6" s="25" customFormat="1" ht="43.5" hidden="1" customHeight="1" x14ac:dyDescent="0.25">
      <c r="A186" s="36" t="s">
        <v>791</v>
      </c>
      <c r="B186" s="33" t="s">
        <v>792</v>
      </c>
      <c r="C186" s="33" t="s">
        <v>102</v>
      </c>
      <c r="D186" s="35">
        <f>D187</f>
        <v>0</v>
      </c>
      <c r="E186" s="35">
        <v>0</v>
      </c>
      <c r="F186" s="35">
        <v>0</v>
      </c>
    </row>
    <row r="187" spans="1:6" s="25" customFormat="1" ht="31.5" hidden="1" customHeight="1" x14ac:dyDescent="0.25">
      <c r="A187" s="36" t="s">
        <v>121</v>
      </c>
      <c r="B187" s="33" t="s">
        <v>792</v>
      </c>
      <c r="C187" s="33" t="s">
        <v>122</v>
      </c>
      <c r="D187" s="35">
        <f>D188</f>
        <v>0</v>
      </c>
      <c r="E187" s="35">
        <v>0</v>
      </c>
      <c r="F187" s="35">
        <v>0</v>
      </c>
    </row>
    <row r="188" spans="1:6" s="25" customFormat="1" ht="33.75" hidden="1" customHeight="1" x14ac:dyDescent="0.25">
      <c r="A188" s="36" t="s">
        <v>256</v>
      </c>
      <c r="B188" s="33" t="s">
        <v>792</v>
      </c>
      <c r="C188" s="33" t="s">
        <v>124</v>
      </c>
      <c r="D188" s="35">
        <f>9602-9602</f>
        <v>0</v>
      </c>
      <c r="E188" s="35">
        <v>0</v>
      </c>
      <c r="F188" s="35">
        <v>0</v>
      </c>
    </row>
    <row r="189" spans="1:6" s="25" customFormat="1" ht="66.75" customHeight="1" x14ac:dyDescent="0.25">
      <c r="A189" s="36" t="s">
        <v>327</v>
      </c>
      <c r="B189" s="33" t="s">
        <v>328</v>
      </c>
      <c r="C189" s="33" t="s">
        <v>102</v>
      </c>
      <c r="D189" s="35">
        <f>D190</f>
        <v>100</v>
      </c>
      <c r="E189" s="35">
        <f t="shared" ref="E189:F191" si="33">E190</f>
        <v>272.3</v>
      </c>
      <c r="F189" s="35">
        <f t="shared" si="33"/>
        <v>272.3</v>
      </c>
    </row>
    <row r="190" spans="1:6" s="25" customFormat="1" ht="17.25" customHeight="1" x14ac:dyDescent="0.25">
      <c r="A190" s="36" t="s">
        <v>180</v>
      </c>
      <c r="B190" s="33" t="s">
        <v>329</v>
      </c>
      <c r="C190" s="33" t="s">
        <v>102</v>
      </c>
      <c r="D190" s="35">
        <f>D191</f>
        <v>100</v>
      </c>
      <c r="E190" s="35">
        <f t="shared" si="33"/>
        <v>272.3</v>
      </c>
      <c r="F190" s="35">
        <f t="shared" si="33"/>
        <v>272.3</v>
      </c>
    </row>
    <row r="191" spans="1:6" s="25" customFormat="1" ht="26.25" customHeight="1" x14ac:dyDescent="0.25">
      <c r="A191" s="36" t="s">
        <v>121</v>
      </c>
      <c r="B191" s="33" t="s">
        <v>329</v>
      </c>
      <c r="C191" s="33" t="s">
        <v>122</v>
      </c>
      <c r="D191" s="35">
        <f>D192</f>
        <v>100</v>
      </c>
      <c r="E191" s="35">
        <f t="shared" si="33"/>
        <v>272.3</v>
      </c>
      <c r="F191" s="35">
        <f t="shared" si="33"/>
        <v>272.3</v>
      </c>
    </row>
    <row r="192" spans="1:6" s="25" customFormat="1" ht="30" customHeight="1" x14ac:dyDescent="0.25">
      <c r="A192" s="36" t="s">
        <v>256</v>
      </c>
      <c r="B192" s="33" t="s">
        <v>329</v>
      </c>
      <c r="C192" s="33" t="s">
        <v>124</v>
      </c>
      <c r="D192" s="35">
        <f>272.3-218.9+46.6</f>
        <v>100</v>
      </c>
      <c r="E192" s="35">
        <v>272.3</v>
      </c>
      <c r="F192" s="35">
        <v>272.3</v>
      </c>
    </row>
    <row r="193" spans="1:6" s="25" customFormat="1" ht="42" hidden="1" customHeight="1" x14ac:dyDescent="0.25">
      <c r="A193" s="36" t="s">
        <v>330</v>
      </c>
      <c r="B193" s="33" t="s">
        <v>331</v>
      </c>
      <c r="C193" s="33" t="s">
        <v>102</v>
      </c>
      <c r="D193" s="35">
        <f>D194</f>
        <v>0</v>
      </c>
      <c r="E193" s="35">
        <f>E194</f>
        <v>0</v>
      </c>
      <c r="F193" s="35">
        <f>F194</f>
        <v>0</v>
      </c>
    </row>
    <row r="194" spans="1:6" s="25" customFormat="1" ht="15" hidden="1" x14ac:dyDescent="0.25">
      <c r="A194" s="36" t="s">
        <v>180</v>
      </c>
      <c r="B194" s="33" t="s">
        <v>332</v>
      </c>
      <c r="C194" s="33" t="s">
        <v>102</v>
      </c>
      <c r="D194" s="35">
        <f>D195+D197</f>
        <v>0</v>
      </c>
      <c r="E194" s="35">
        <f>E195+E197</f>
        <v>0</v>
      </c>
      <c r="F194" s="35">
        <f>F195+F197</f>
        <v>0</v>
      </c>
    </row>
    <row r="195" spans="1:6" s="25" customFormat="1" ht="27.75" hidden="1" customHeight="1" x14ac:dyDescent="0.25">
      <c r="A195" s="36" t="s">
        <v>121</v>
      </c>
      <c r="B195" s="33" t="s">
        <v>332</v>
      </c>
      <c r="C195" s="33" t="s">
        <v>122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26.25" hidden="1" x14ac:dyDescent="0.25">
      <c r="A196" s="36" t="s">
        <v>123</v>
      </c>
      <c r="B196" s="33" t="s">
        <v>332</v>
      </c>
      <c r="C196" s="33" t="s">
        <v>124</v>
      </c>
      <c r="D196" s="35">
        <f>15.3+29.5-44.8</f>
        <v>0</v>
      </c>
      <c r="E196" s="35">
        <f>15.3+29.5-44.8</f>
        <v>0</v>
      </c>
      <c r="F196" s="35">
        <f>15.3+29.5-44.8</f>
        <v>0</v>
      </c>
    </row>
    <row r="197" spans="1:6" s="25" customFormat="1" ht="39" hidden="1" x14ac:dyDescent="0.25">
      <c r="A197" s="36" t="s">
        <v>227</v>
      </c>
      <c r="B197" s="33" t="s">
        <v>332</v>
      </c>
      <c r="C197" s="33" t="s">
        <v>228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15" hidden="1" x14ac:dyDescent="0.25">
      <c r="A198" s="36" t="s">
        <v>229</v>
      </c>
      <c r="B198" s="33" t="s">
        <v>332</v>
      </c>
      <c r="C198" s="33" t="s">
        <v>230</v>
      </c>
      <c r="D198" s="35"/>
      <c r="E198" s="35"/>
      <c r="F198" s="35"/>
    </row>
    <row r="199" spans="1:6" s="25" customFormat="1" ht="27.75" customHeight="1" x14ac:dyDescent="0.25">
      <c r="A199" s="36" t="s">
        <v>201</v>
      </c>
      <c r="B199" s="33" t="s">
        <v>202</v>
      </c>
      <c r="C199" s="33" t="s">
        <v>102</v>
      </c>
      <c r="D199" s="35">
        <f>D200</f>
        <v>206</v>
      </c>
      <c r="E199" s="35">
        <f t="shared" ref="E199:F201" si="34">E200</f>
        <v>206</v>
      </c>
      <c r="F199" s="35">
        <f t="shared" si="34"/>
        <v>206</v>
      </c>
    </row>
    <row r="200" spans="1:6" s="25" customFormat="1" ht="15" x14ac:dyDescent="0.25">
      <c r="A200" s="36" t="s">
        <v>180</v>
      </c>
      <c r="B200" s="33" t="s">
        <v>203</v>
      </c>
      <c r="C200" s="33" t="s">
        <v>102</v>
      </c>
      <c r="D200" s="35">
        <f>D201</f>
        <v>206</v>
      </c>
      <c r="E200" s="35">
        <f t="shared" si="34"/>
        <v>206</v>
      </c>
      <c r="F200" s="35">
        <f t="shared" si="34"/>
        <v>206</v>
      </c>
    </row>
    <row r="201" spans="1:6" s="25" customFormat="1" ht="32.25" customHeight="1" x14ac:dyDescent="0.25">
      <c r="A201" s="36" t="s">
        <v>121</v>
      </c>
      <c r="B201" s="33" t="s">
        <v>203</v>
      </c>
      <c r="C201" s="33" t="s">
        <v>122</v>
      </c>
      <c r="D201" s="35">
        <f>D202</f>
        <v>206</v>
      </c>
      <c r="E201" s="35">
        <f t="shared" si="34"/>
        <v>206</v>
      </c>
      <c r="F201" s="35">
        <f t="shared" si="34"/>
        <v>206</v>
      </c>
    </row>
    <row r="202" spans="1:6" s="25" customFormat="1" ht="26.25" x14ac:dyDescent="0.25">
      <c r="A202" s="36" t="s">
        <v>123</v>
      </c>
      <c r="B202" s="33" t="s">
        <v>203</v>
      </c>
      <c r="C202" s="33" t="s">
        <v>124</v>
      </c>
      <c r="D202" s="35">
        <v>206</v>
      </c>
      <c r="E202" s="35">
        <v>206</v>
      </c>
      <c r="F202" s="35">
        <v>206</v>
      </c>
    </row>
    <row r="203" spans="1:6" s="25" customFormat="1" ht="83.25" customHeight="1" x14ac:dyDescent="0.25">
      <c r="A203" s="36" t="s">
        <v>345</v>
      </c>
      <c r="B203" s="33" t="s">
        <v>346</v>
      </c>
      <c r="C203" s="33" t="s">
        <v>102</v>
      </c>
      <c r="D203" s="35">
        <f>D204</f>
        <v>0</v>
      </c>
      <c r="E203" s="35">
        <f>E204</f>
        <v>3373</v>
      </c>
      <c r="F203" s="35">
        <f>F204</f>
        <v>3900</v>
      </c>
    </row>
    <row r="204" spans="1:6" s="25" customFormat="1" ht="15" x14ac:dyDescent="0.25">
      <c r="A204" s="36" t="s">
        <v>180</v>
      </c>
      <c r="B204" s="33" t="s">
        <v>347</v>
      </c>
      <c r="C204" s="33" t="s">
        <v>102</v>
      </c>
      <c r="D204" s="35">
        <f>D205+D207</f>
        <v>0</v>
      </c>
      <c r="E204" s="35">
        <f>E205+E207</f>
        <v>3373</v>
      </c>
      <c r="F204" s="35">
        <f>F205+F207</f>
        <v>3900</v>
      </c>
    </row>
    <row r="205" spans="1:6" s="25" customFormat="1" ht="26.25" hidden="1" x14ac:dyDescent="0.25">
      <c r="A205" s="36" t="s">
        <v>121</v>
      </c>
      <c r="B205" s="33" t="s">
        <v>347</v>
      </c>
      <c r="C205" s="33" t="s">
        <v>122</v>
      </c>
      <c r="D205" s="35">
        <f>D206</f>
        <v>0</v>
      </c>
      <c r="E205" s="35">
        <f>E206</f>
        <v>0</v>
      </c>
      <c r="F205" s="35">
        <f>F206</f>
        <v>0</v>
      </c>
    </row>
    <row r="206" spans="1:6" s="25" customFormat="1" ht="26.25" hidden="1" x14ac:dyDescent="0.25">
      <c r="A206" s="36" t="s">
        <v>123</v>
      </c>
      <c r="B206" s="33" t="s">
        <v>347</v>
      </c>
      <c r="C206" s="33" t="s">
        <v>124</v>
      </c>
      <c r="D206" s="35">
        <f>50-50</f>
        <v>0</v>
      </c>
      <c r="E206" s="35">
        <f>50-50</f>
        <v>0</v>
      </c>
      <c r="F206" s="35">
        <f>50-50</f>
        <v>0</v>
      </c>
    </row>
    <row r="207" spans="1:6" s="25" customFormat="1" ht="27.75" customHeight="1" x14ac:dyDescent="0.25">
      <c r="A207" s="36" t="s">
        <v>705</v>
      </c>
      <c r="B207" s="33" t="s">
        <v>347</v>
      </c>
      <c r="C207" s="33" t="s">
        <v>228</v>
      </c>
      <c r="D207" s="35">
        <f>D208</f>
        <v>0</v>
      </c>
      <c r="E207" s="35">
        <f>E208</f>
        <v>3373</v>
      </c>
      <c r="F207" s="35">
        <f>F208</f>
        <v>3900</v>
      </c>
    </row>
    <row r="208" spans="1:6" s="25" customFormat="1" ht="15" x14ac:dyDescent="0.25">
      <c r="A208" s="36" t="s">
        <v>229</v>
      </c>
      <c r="B208" s="33" t="s">
        <v>347</v>
      </c>
      <c r="C208" s="33" t="s">
        <v>230</v>
      </c>
      <c r="D208" s="35">
        <f>4458-4458</f>
        <v>0</v>
      </c>
      <c r="E208" s="35">
        <v>3373</v>
      </c>
      <c r="F208" s="35">
        <v>3900</v>
      </c>
    </row>
    <row r="209" spans="1:6" s="25" customFormat="1" ht="26.25" hidden="1" customHeight="1" x14ac:dyDescent="0.25">
      <c r="A209" s="36" t="s">
        <v>304</v>
      </c>
      <c r="B209" s="33" t="s">
        <v>305</v>
      </c>
      <c r="C209" s="33" t="s">
        <v>102</v>
      </c>
      <c r="D209" s="35">
        <f>D210</f>
        <v>0</v>
      </c>
      <c r="E209" s="35">
        <f t="shared" ref="E209:F211" si="35">E210</f>
        <v>0</v>
      </c>
      <c r="F209" s="35">
        <f t="shared" si="35"/>
        <v>0</v>
      </c>
    </row>
    <row r="210" spans="1:6" s="25" customFormat="1" ht="30" hidden="1" customHeight="1" x14ac:dyDescent="0.25">
      <c r="A210" s="36" t="s">
        <v>180</v>
      </c>
      <c r="B210" s="33" t="s">
        <v>306</v>
      </c>
      <c r="C210" s="33" t="s">
        <v>102</v>
      </c>
      <c r="D210" s="35">
        <f>D211</f>
        <v>0</v>
      </c>
      <c r="E210" s="35">
        <f t="shared" si="35"/>
        <v>0</v>
      </c>
      <c r="F210" s="35">
        <f t="shared" si="35"/>
        <v>0</v>
      </c>
    </row>
    <row r="211" spans="1:6" s="25" customFormat="1" ht="30" hidden="1" customHeight="1" x14ac:dyDescent="0.25">
      <c r="A211" s="36" t="s">
        <v>121</v>
      </c>
      <c r="B211" s="33" t="s">
        <v>306</v>
      </c>
      <c r="C211" s="33" t="s">
        <v>122</v>
      </c>
      <c r="D211" s="35">
        <f>D212</f>
        <v>0</v>
      </c>
      <c r="E211" s="35">
        <f t="shared" si="35"/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123</v>
      </c>
      <c r="B212" s="33" t="s">
        <v>306</v>
      </c>
      <c r="C212" s="33" t="s">
        <v>124</v>
      </c>
      <c r="D212" s="35">
        <f>200-177.9-22.1</f>
        <v>0</v>
      </c>
      <c r="E212" s="35">
        <f>200-177.9-22.1</f>
        <v>0</v>
      </c>
      <c r="F212" s="35">
        <f>200-177.9-22.1</f>
        <v>0</v>
      </c>
    </row>
    <row r="213" spans="1:6" s="25" customFormat="1" ht="44.25" customHeight="1" x14ac:dyDescent="0.25">
      <c r="A213" s="36" t="s">
        <v>350</v>
      </c>
      <c r="B213" s="33" t="s">
        <v>334</v>
      </c>
      <c r="C213" s="33" t="s">
        <v>102</v>
      </c>
      <c r="D213" s="35">
        <f>D214</f>
        <v>652.4</v>
      </c>
      <c r="E213" s="35">
        <f t="shared" ref="E213:F215" si="36">E214</f>
        <v>800</v>
      </c>
      <c r="F213" s="35">
        <f t="shared" si="36"/>
        <v>800</v>
      </c>
    </row>
    <row r="214" spans="1:6" s="25" customFormat="1" ht="15" x14ac:dyDescent="0.25">
      <c r="A214" s="36" t="s">
        <v>180</v>
      </c>
      <c r="B214" s="33" t="s">
        <v>335</v>
      </c>
      <c r="C214" s="33" t="s">
        <v>102</v>
      </c>
      <c r="D214" s="35">
        <f>D215</f>
        <v>652.4</v>
      </c>
      <c r="E214" s="35">
        <f t="shared" si="36"/>
        <v>800</v>
      </c>
      <c r="F214" s="35">
        <f t="shared" si="36"/>
        <v>800</v>
      </c>
    </row>
    <row r="215" spans="1:6" s="25" customFormat="1" ht="26.25" x14ac:dyDescent="0.25">
      <c r="A215" s="36" t="s">
        <v>121</v>
      </c>
      <c r="B215" s="33" t="s">
        <v>335</v>
      </c>
      <c r="C215" s="33" t="s">
        <v>122</v>
      </c>
      <c r="D215" s="35">
        <f>D216</f>
        <v>652.4</v>
      </c>
      <c r="E215" s="35">
        <f t="shared" si="36"/>
        <v>800</v>
      </c>
      <c r="F215" s="35">
        <f t="shared" si="36"/>
        <v>800</v>
      </c>
    </row>
    <row r="216" spans="1:6" s="25" customFormat="1" ht="26.25" x14ac:dyDescent="0.25">
      <c r="A216" s="36" t="s">
        <v>123</v>
      </c>
      <c r="B216" s="33" t="s">
        <v>335</v>
      </c>
      <c r="C216" s="33" t="s">
        <v>124</v>
      </c>
      <c r="D216" s="35">
        <f>800-147.6</f>
        <v>652.4</v>
      </c>
      <c r="E216" s="35">
        <v>800</v>
      </c>
      <c r="F216" s="35">
        <v>800</v>
      </c>
    </row>
    <row r="217" spans="1:6" s="25" customFormat="1" ht="32.25" customHeight="1" x14ac:dyDescent="0.25">
      <c r="A217" s="36" t="s">
        <v>351</v>
      </c>
      <c r="B217" s="33" t="s">
        <v>308</v>
      </c>
      <c r="C217" s="33" t="s">
        <v>102</v>
      </c>
      <c r="D217" s="35">
        <f>D218</f>
        <v>696.1</v>
      </c>
      <c r="E217" s="35">
        <f t="shared" ref="E217:F219" si="37">E218</f>
        <v>900</v>
      </c>
      <c r="F217" s="35">
        <f t="shared" si="37"/>
        <v>900</v>
      </c>
    </row>
    <row r="218" spans="1:6" s="25" customFormat="1" ht="20.25" customHeight="1" x14ac:dyDescent="0.25">
      <c r="A218" s="36" t="s">
        <v>180</v>
      </c>
      <c r="B218" s="33" t="s">
        <v>309</v>
      </c>
      <c r="C218" s="33" t="s">
        <v>102</v>
      </c>
      <c r="D218" s="35">
        <f>D219</f>
        <v>696.1</v>
      </c>
      <c r="E218" s="35">
        <f t="shared" si="37"/>
        <v>900</v>
      </c>
      <c r="F218" s="35">
        <f t="shared" si="37"/>
        <v>900</v>
      </c>
    </row>
    <row r="219" spans="1:6" s="25" customFormat="1" ht="26.25" x14ac:dyDescent="0.25">
      <c r="A219" s="36" t="s">
        <v>121</v>
      </c>
      <c r="B219" s="33" t="s">
        <v>309</v>
      </c>
      <c r="C219" s="33" t="s">
        <v>122</v>
      </c>
      <c r="D219" s="35">
        <f>D220</f>
        <v>696.1</v>
      </c>
      <c r="E219" s="35">
        <f t="shared" si="37"/>
        <v>900</v>
      </c>
      <c r="F219" s="35">
        <f t="shared" si="37"/>
        <v>900</v>
      </c>
    </row>
    <row r="220" spans="1:6" s="25" customFormat="1" ht="26.25" x14ac:dyDescent="0.25">
      <c r="A220" s="36" t="s">
        <v>123</v>
      </c>
      <c r="B220" s="33" t="s">
        <v>309</v>
      </c>
      <c r="C220" s="33" t="s">
        <v>124</v>
      </c>
      <c r="D220" s="35">
        <f>900-4.3+4.3-203.9</f>
        <v>696.1</v>
      </c>
      <c r="E220" s="35">
        <v>900</v>
      </c>
      <c r="F220" s="35">
        <v>900</v>
      </c>
    </row>
    <row r="221" spans="1:6" s="25" customFormat="1" ht="39" hidden="1" x14ac:dyDescent="0.25">
      <c r="A221" s="36" t="s">
        <v>299</v>
      </c>
      <c r="B221" s="33" t="s">
        <v>300</v>
      </c>
      <c r="C221" s="33" t="s">
        <v>102</v>
      </c>
      <c r="D221" s="35">
        <f>D222</f>
        <v>0</v>
      </c>
      <c r="E221" s="35">
        <f t="shared" ref="E221:F223" si="38">E222</f>
        <v>0</v>
      </c>
      <c r="F221" s="35">
        <f t="shared" si="38"/>
        <v>0</v>
      </c>
    </row>
    <row r="222" spans="1:6" s="25" customFormat="1" ht="15" hidden="1" x14ac:dyDescent="0.25">
      <c r="A222" s="36" t="s">
        <v>180</v>
      </c>
      <c r="B222" s="33" t="s">
        <v>301</v>
      </c>
      <c r="C222" s="33" t="s">
        <v>102</v>
      </c>
      <c r="D222" s="35">
        <f>D223</f>
        <v>0</v>
      </c>
      <c r="E222" s="35">
        <f t="shared" si="38"/>
        <v>0</v>
      </c>
      <c r="F222" s="35">
        <f t="shared" si="38"/>
        <v>0</v>
      </c>
    </row>
    <row r="223" spans="1:6" s="25" customFormat="1" ht="26.25" hidden="1" x14ac:dyDescent="0.25">
      <c r="A223" s="36" t="s">
        <v>121</v>
      </c>
      <c r="B223" s="33" t="s">
        <v>301</v>
      </c>
      <c r="C223" s="33" t="s">
        <v>122</v>
      </c>
      <c r="D223" s="35">
        <f>D224</f>
        <v>0</v>
      </c>
      <c r="E223" s="35">
        <f t="shared" si="38"/>
        <v>0</v>
      </c>
      <c r="F223" s="35">
        <f t="shared" si="38"/>
        <v>0</v>
      </c>
    </row>
    <row r="224" spans="1:6" s="25" customFormat="1" ht="26.25" hidden="1" x14ac:dyDescent="0.25">
      <c r="A224" s="36" t="s">
        <v>123</v>
      </c>
      <c r="B224" s="33" t="s">
        <v>301</v>
      </c>
      <c r="C224" s="33" t="s">
        <v>124</v>
      </c>
      <c r="D224" s="35"/>
      <c r="E224" s="35"/>
      <c r="F224" s="35"/>
    </row>
    <row r="225" spans="1:6" s="25" customFormat="1" ht="15" hidden="1" x14ac:dyDescent="0.25">
      <c r="A225" s="36"/>
      <c r="B225" s="33"/>
      <c r="C225" s="33"/>
      <c r="D225" s="35"/>
      <c r="E225" s="35"/>
      <c r="F225" s="35"/>
    </row>
    <row r="226" spans="1:6" s="25" customFormat="1" ht="39" hidden="1" x14ac:dyDescent="0.25">
      <c r="A226" s="36" t="s">
        <v>336</v>
      </c>
      <c r="B226" s="33" t="s">
        <v>337</v>
      </c>
      <c r="C226" s="33" t="s">
        <v>102</v>
      </c>
      <c r="D226" s="35">
        <f>D227</f>
        <v>0</v>
      </c>
      <c r="E226" s="35">
        <f t="shared" ref="E226:F228" si="39">E227</f>
        <v>0</v>
      </c>
      <c r="F226" s="35">
        <f t="shared" si="39"/>
        <v>0</v>
      </c>
    </row>
    <row r="227" spans="1:6" s="25" customFormat="1" ht="15" hidden="1" x14ac:dyDescent="0.25">
      <c r="A227" s="36" t="s">
        <v>180</v>
      </c>
      <c r="B227" s="33" t="s">
        <v>338</v>
      </c>
      <c r="C227" s="33" t="s">
        <v>102</v>
      </c>
      <c r="D227" s="35">
        <f>D228</f>
        <v>0</v>
      </c>
      <c r="E227" s="35">
        <f t="shared" si="39"/>
        <v>0</v>
      </c>
      <c r="F227" s="35">
        <f t="shared" si="39"/>
        <v>0</v>
      </c>
    </row>
    <row r="228" spans="1:6" s="25" customFormat="1" ht="26.25" hidden="1" x14ac:dyDescent="0.25">
      <c r="A228" s="36" t="s">
        <v>121</v>
      </c>
      <c r="B228" s="33" t="s">
        <v>338</v>
      </c>
      <c r="C228" s="33" t="s">
        <v>122</v>
      </c>
      <c r="D228" s="35">
        <f>D229</f>
        <v>0</v>
      </c>
      <c r="E228" s="35">
        <f t="shared" si="39"/>
        <v>0</v>
      </c>
      <c r="F228" s="35">
        <f t="shared" si="39"/>
        <v>0</v>
      </c>
    </row>
    <row r="229" spans="1:6" s="25" customFormat="1" ht="26.25" hidden="1" x14ac:dyDescent="0.25">
      <c r="A229" s="36" t="s">
        <v>123</v>
      </c>
      <c r="B229" s="33" t="s">
        <v>338</v>
      </c>
      <c r="C229" s="33" t="s">
        <v>124</v>
      </c>
      <c r="D229" s="35"/>
      <c r="E229" s="35"/>
      <c r="F229" s="35"/>
    </row>
    <row r="230" spans="1:6" s="25" customFormat="1" ht="51.75" x14ac:dyDescent="0.25">
      <c r="A230" s="36" t="s">
        <v>310</v>
      </c>
      <c r="B230" s="33" t="s">
        <v>311</v>
      </c>
      <c r="C230" s="33" t="s">
        <v>102</v>
      </c>
      <c r="D230" s="35">
        <f t="shared" ref="D230:F232" si="40">D231</f>
        <v>200</v>
      </c>
      <c r="E230" s="35">
        <f t="shared" si="40"/>
        <v>200</v>
      </c>
      <c r="F230" s="35">
        <f t="shared" si="40"/>
        <v>200</v>
      </c>
    </row>
    <row r="231" spans="1:6" s="25" customFormat="1" ht="15" x14ac:dyDescent="0.25">
      <c r="A231" s="36" t="s">
        <v>180</v>
      </c>
      <c r="B231" s="33" t="s">
        <v>312</v>
      </c>
      <c r="C231" s="33" t="s">
        <v>102</v>
      </c>
      <c r="D231" s="35">
        <f t="shared" si="40"/>
        <v>200</v>
      </c>
      <c r="E231" s="35">
        <f t="shared" si="40"/>
        <v>200</v>
      </c>
      <c r="F231" s="35">
        <f t="shared" si="40"/>
        <v>200</v>
      </c>
    </row>
    <row r="232" spans="1:6" s="25" customFormat="1" ht="26.25" x14ac:dyDescent="0.25">
      <c r="A232" s="36" t="s">
        <v>121</v>
      </c>
      <c r="B232" s="33" t="s">
        <v>312</v>
      </c>
      <c r="C232" s="33" t="s">
        <v>122</v>
      </c>
      <c r="D232" s="35">
        <f t="shared" si="40"/>
        <v>200</v>
      </c>
      <c r="E232" s="35">
        <f t="shared" si="40"/>
        <v>200</v>
      </c>
      <c r="F232" s="35">
        <f t="shared" si="40"/>
        <v>200</v>
      </c>
    </row>
    <row r="233" spans="1:6" s="25" customFormat="1" ht="26.25" x14ac:dyDescent="0.25">
      <c r="A233" s="36" t="s">
        <v>123</v>
      </c>
      <c r="B233" s="33" t="s">
        <v>312</v>
      </c>
      <c r="C233" s="33" t="s">
        <v>124</v>
      </c>
      <c r="D233" s="35">
        <v>200</v>
      </c>
      <c r="E233" s="35">
        <v>200</v>
      </c>
      <c r="F233" s="35">
        <v>200</v>
      </c>
    </row>
    <row r="234" spans="1:6" s="25" customFormat="1" ht="38.25" x14ac:dyDescent="0.2">
      <c r="A234" s="52" t="s">
        <v>363</v>
      </c>
      <c r="B234" s="31" t="s">
        <v>364</v>
      </c>
      <c r="C234" s="31" t="s">
        <v>102</v>
      </c>
      <c r="D234" s="32">
        <f>D235+D239+D243+D247+D251+D259</f>
        <v>2574.8000000000002</v>
      </c>
      <c r="E234" s="32">
        <f>E235+E239+E243+E247+E251+E259</f>
        <v>2370</v>
      </c>
      <c r="F234" s="32">
        <f>F235+F239+F243+F247+F251+F259</f>
        <v>2370</v>
      </c>
    </row>
    <row r="235" spans="1:6" s="25" customFormat="1" ht="50.25" customHeight="1" x14ac:dyDescent="0.25">
      <c r="A235" s="36" t="s">
        <v>365</v>
      </c>
      <c r="B235" s="33" t="s">
        <v>366</v>
      </c>
      <c r="C235" s="33" t="s">
        <v>102</v>
      </c>
      <c r="D235" s="35">
        <f>D236</f>
        <v>195</v>
      </c>
      <c r="E235" s="35">
        <f t="shared" ref="E235:F237" si="41">E236</f>
        <v>200</v>
      </c>
      <c r="F235" s="35">
        <f t="shared" si="41"/>
        <v>200</v>
      </c>
    </row>
    <row r="236" spans="1:6" s="25" customFormat="1" ht="19.5" customHeight="1" x14ac:dyDescent="0.25">
      <c r="A236" s="36" t="s">
        <v>180</v>
      </c>
      <c r="B236" s="33" t="s">
        <v>367</v>
      </c>
      <c r="C236" s="33" t="s">
        <v>102</v>
      </c>
      <c r="D236" s="35">
        <f>D237</f>
        <v>195</v>
      </c>
      <c r="E236" s="35">
        <f t="shared" si="41"/>
        <v>200</v>
      </c>
      <c r="F236" s="35">
        <f t="shared" si="41"/>
        <v>200</v>
      </c>
    </row>
    <row r="237" spans="1:6" s="25" customFormat="1" ht="27.75" customHeight="1" x14ac:dyDescent="0.25">
      <c r="A237" s="36" t="s">
        <v>121</v>
      </c>
      <c r="B237" s="33" t="s">
        <v>367</v>
      </c>
      <c r="C237" s="33" t="s">
        <v>122</v>
      </c>
      <c r="D237" s="35">
        <f>D238</f>
        <v>195</v>
      </c>
      <c r="E237" s="35">
        <f t="shared" si="41"/>
        <v>200</v>
      </c>
      <c r="F237" s="35">
        <f t="shared" si="41"/>
        <v>200</v>
      </c>
    </row>
    <row r="238" spans="1:6" s="25" customFormat="1" ht="26.25" x14ac:dyDescent="0.25">
      <c r="A238" s="36" t="s">
        <v>123</v>
      </c>
      <c r="B238" s="33" t="s">
        <v>367</v>
      </c>
      <c r="C238" s="33" t="s">
        <v>124</v>
      </c>
      <c r="D238" s="35">
        <f>200-5</f>
        <v>195</v>
      </c>
      <c r="E238" s="35">
        <v>200</v>
      </c>
      <c r="F238" s="35">
        <v>200</v>
      </c>
    </row>
    <row r="239" spans="1:6" s="25" customFormat="1" ht="54.75" customHeight="1" x14ac:dyDescent="0.25">
      <c r="A239" s="36" t="s">
        <v>368</v>
      </c>
      <c r="B239" s="33" t="s">
        <v>369</v>
      </c>
      <c r="C239" s="33" t="s">
        <v>102</v>
      </c>
      <c r="D239" s="35">
        <f>D240</f>
        <v>509.5</v>
      </c>
      <c r="E239" s="35">
        <f t="shared" ref="E239:F241" si="42">E240</f>
        <v>520</v>
      </c>
      <c r="F239" s="35">
        <f t="shared" si="42"/>
        <v>520</v>
      </c>
    </row>
    <row r="240" spans="1:6" s="25" customFormat="1" ht="21" customHeight="1" x14ac:dyDescent="0.25">
      <c r="A240" s="36" t="s">
        <v>180</v>
      </c>
      <c r="B240" s="33" t="s">
        <v>370</v>
      </c>
      <c r="C240" s="33" t="s">
        <v>102</v>
      </c>
      <c r="D240" s="35">
        <f>D241</f>
        <v>509.5</v>
      </c>
      <c r="E240" s="35">
        <f t="shared" si="42"/>
        <v>520</v>
      </c>
      <c r="F240" s="35">
        <f t="shared" si="42"/>
        <v>520</v>
      </c>
    </row>
    <row r="241" spans="1:6" s="25" customFormat="1" ht="33" customHeight="1" x14ac:dyDescent="0.25">
      <c r="A241" s="36" t="s">
        <v>121</v>
      </c>
      <c r="B241" s="33" t="s">
        <v>370</v>
      </c>
      <c r="C241" s="33" t="s">
        <v>122</v>
      </c>
      <c r="D241" s="35">
        <f>D242</f>
        <v>509.5</v>
      </c>
      <c r="E241" s="35">
        <f t="shared" si="42"/>
        <v>520</v>
      </c>
      <c r="F241" s="35">
        <f t="shared" si="42"/>
        <v>520</v>
      </c>
    </row>
    <row r="242" spans="1:6" s="25" customFormat="1" ht="29.25" customHeight="1" x14ac:dyDescent="0.25">
      <c r="A242" s="36" t="s">
        <v>123</v>
      </c>
      <c r="B242" s="33" t="s">
        <v>370</v>
      </c>
      <c r="C242" s="33" t="s">
        <v>124</v>
      </c>
      <c r="D242" s="35">
        <f>520-10.5</f>
        <v>509.5</v>
      </c>
      <c r="E242" s="35">
        <v>520</v>
      </c>
      <c r="F242" s="35">
        <v>520</v>
      </c>
    </row>
    <row r="243" spans="1:6" s="25" customFormat="1" ht="30.75" customHeight="1" x14ac:dyDescent="0.25">
      <c r="A243" s="36" t="s">
        <v>371</v>
      </c>
      <c r="B243" s="33" t="s">
        <v>372</v>
      </c>
      <c r="C243" s="33" t="s">
        <v>102</v>
      </c>
      <c r="D243" s="35">
        <f>D244</f>
        <v>1108.3</v>
      </c>
      <c r="E243" s="35">
        <f t="shared" ref="E243:F245" si="43">E244</f>
        <v>880</v>
      </c>
      <c r="F243" s="35">
        <f t="shared" si="43"/>
        <v>880</v>
      </c>
    </row>
    <row r="244" spans="1:6" s="25" customFormat="1" ht="17.25" customHeight="1" x14ac:dyDescent="0.25">
      <c r="A244" s="36" t="s">
        <v>180</v>
      </c>
      <c r="B244" s="33" t="s">
        <v>373</v>
      </c>
      <c r="C244" s="33" t="s">
        <v>102</v>
      </c>
      <c r="D244" s="35">
        <f>D245</f>
        <v>1108.3</v>
      </c>
      <c r="E244" s="35">
        <f t="shared" si="43"/>
        <v>880</v>
      </c>
      <c r="F244" s="35">
        <f t="shared" si="43"/>
        <v>880</v>
      </c>
    </row>
    <row r="245" spans="1:6" s="25" customFormat="1" ht="30.75" customHeight="1" x14ac:dyDescent="0.25">
      <c r="A245" s="36" t="s">
        <v>121</v>
      </c>
      <c r="B245" s="33" t="s">
        <v>373</v>
      </c>
      <c r="C245" s="33" t="s">
        <v>122</v>
      </c>
      <c r="D245" s="35">
        <f>D246</f>
        <v>1108.3</v>
      </c>
      <c r="E245" s="35">
        <f t="shared" si="43"/>
        <v>880</v>
      </c>
      <c r="F245" s="35">
        <f t="shared" si="43"/>
        <v>880</v>
      </c>
    </row>
    <row r="246" spans="1:6" s="25" customFormat="1" ht="26.25" x14ac:dyDescent="0.25">
      <c r="A246" s="36" t="s">
        <v>123</v>
      </c>
      <c r="B246" s="33" t="s">
        <v>373</v>
      </c>
      <c r="C246" s="33" t="s">
        <v>124</v>
      </c>
      <c r="D246" s="35">
        <f>880+417.1-188.8</f>
        <v>1108.3</v>
      </c>
      <c r="E246" s="35">
        <v>880</v>
      </c>
      <c r="F246" s="35">
        <v>880</v>
      </c>
    </row>
    <row r="247" spans="1:6" s="25" customFormat="1" ht="45.75" customHeight="1" x14ac:dyDescent="0.25">
      <c r="A247" s="36" t="s">
        <v>374</v>
      </c>
      <c r="B247" s="33" t="s">
        <v>375</v>
      </c>
      <c r="C247" s="33" t="s">
        <v>102</v>
      </c>
      <c r="D247" s="35">
        <f>D248</f>
        <v>712</v>
      </c>
      <c r="E247" s="35">
        <f t="shared" ref="E247:F249" si="44">E248</f>
        <v>720</v>
      </c>
      <c r="F247" s="35">
        <f t="shared" si="44"/>
        <v>720</v>
      </c>
    </row>
    <row r="248" spans="1:6" s="25" customFormat="1" ht="18.75" customHeight="1" x14ac:dyDescent="0.25">
      <c r="A248" s="36" t="s">
        <v>180</v>
      </c>
      <c r="B248" s="33" t="s">
        <v>376</v>
      </c>
      <c r="C248" s="33" t="s">
        <v>102</v>
      </c>
      <c r="D248" s="35">
        <f>D249</f>
        <v>712</v>
      </c>
      <c r="E248" s="35">
        <f t="shared" si="44"/>
        <v>720</v>
      </c>
      <c r="F248" s="35">
        <f t="shared" si="44"/>
        <v>720</v>
      </c>
    </row>
    <row r="249" spans="1:6" s="25" customFormat="1" ht="27.75" customHeight="1" x14ac:dyDescent="0.25">
      <c r="A249" s="36" t="s">
        <v>121</v>
      </c>
      <c r="B249" s="33" t="s">
        <v>376</v>
      </c>
      <c r="C249" s="33" t="s">
        <v>122</v>
      </c>
      <c r="D249" s="35">
        <f>D250</f>
        <v>712</v>
      </c>
      <c r="E249" s="35">
        <f t="shared" si="44"/>
        <v>720</v>
      </c>
      <c r="F249" s="35">
        <f t="shared" si="44"/>
        <v>720</v>
      </c>
    </row>
    <row r="250" spans="1:6" s="25" customFormat="1" ht="26.25" x14ac:dyDescent="0.25">
      <c r="A250" s="36" t="s">
        <v>123</v>
      </c>
      <c r="B250" s="33" t="s">
        <v>376</v>
      </c>
      <c r="C250" s="33" t="s">
        <v>124</v>
      </c>
      <c r="D250" s="35">
        <f>720-8</f>
        <v>712</v>
      </c>
      <c r="E250" s="35">
        <v>720</v>
      </c>
      <c r="F250" s="35">
        <v>720</v>
      </c>
    </row>
    <row r="251" spans="1:6" s="25" customFormat="1" ht="29.25" customHeight="1" x14ac:dyDescent="0.25">
      <c r="A251" s="36" t="s">
        <v>377</v>
      </c>
      <c r="B251" s="33" t="s">
        <v>378</v>
      </c>
      <c r="C251" s="33" t="s">
        <v>102</v>
      </c>
      <c r="D251" s="35">
        <f>D252</f>
        <v>50</v>
      </c>
      <c r="E251" s="35">
        <f t="shared" ref="E251:F253" si="45">E252</f>
        <v>50</v>
      </c>
      <c r="F251" s="35">
        <f t="shared" si="45"/>
        <v>50</v>
      </c>
    </row>
    <row r="252" spans="1:6" s="25" customFormat="1" ht="16.5" customHeight="1" x14ac:dyDescent="0.25">
      <c r="A252" s="36" t="s">
        <v>180</v>
      </c>
      <c r="B252" s="33" t="s">
        <v>379</v>
      </c>
      <c r="C252" s="33" t="s">
        <v>102</v>
      </c>
      <c r="D252" s="35">
        <f>D253</f>
        <v>50</v>
      </c>
      <c r="E252" s="35">
        <f t="shared" si="45"/>
        <v>50</v>
      </c>
      <c r="F252" s="35">
        <f t="shared" si="45"/>
        <v>50</v>
      </c>
    </row>
    <row r="253" spans="1:6" s="25" customFormat="1" ht="35.25" customHeight="1" x14ac:dyDescent="0.25">
      <c r="A253" s="36" t="s">
        <v>121</v>
      </c>
      <c r="B253" s="33" t="s">
        <v>379</v>
      </c>
      <c r="C253" s="33" t="s">
        <v>122</v>
      </c>
      <c r="D253" s="35">
        <f>D254</f>
        <v>50</v>
      </c>
      <c r="E253" s="35">
        <f t="shared" si="45"/>
        <v>50</v>
      </c>
      <c r="F253" s="35">
        <f t="shared" si="45"/>
        <v>50</v>
      </c>
    </row>
    <row r="254" spans="1:6" s="25" customFormat="1" ht="37.5" customHeight="1" x14ac:dyDescent="0.25">
      <c r="A254" s="36" t="s">
        <v>123</v>
      </c>
      <c r="B254" s="33" t="s">
        <v>379</v>
      </c>
      <c r="C254" s="33" t="s">
        <v>124</v>
      </c>
      <c r="D254" s="35">
        <v>50</v>
      </c>
      <c r="E254" s="35">
        <v>50</v>
      </c>
      <c r="F254" s="35">
        <v>50</v>
      </c>
    </row>
    <row r="255" spans="1:6" s="25" customFormat="1" ht="17.25" hidden="1" customHeight="1" x14ac:dyDescent="0.25">
      <c r="A255" s="36" t="s">
        <v>380</v>
      </c>
      <c r="B255" s="33" t="s">
        <v>381</v>
      </c>
      <c r="C255" s="33" t="s">
        <v>102</v>
      </c>
      <c r="D255" s="35">
        <f>D257</f>
        <v>0</v>
      </c>
      <c r="E255" s="35">
        <f>E257</f>
        <v>0</v>
      </c>
      <c r="F255" s="35">
        <f>F257</f>
        <v>0</v>
      </c>
    </row>
    <row r="256" spans="1:6" s="25" customFormat="1" ht="17.25" hidden="1" customHeight="1" x14ac:dyDescent="0.25">
      <c r="A256" s="36" t="s">
        <v>180</v>
      </c>
      <c r="B256" s="33" t="s">
        <v>382</v>
      </c>
      <c r="C256" s="33" t="s">
        <v>102</v>
      </c>
      <c r="D256" s="35">
        <f t="shared" ref="D256:F257" si="46">D257</f>
        <v>0</v>
      </c>
      <c r="E256" s="35">
        <f t="shared" si="46"/>
        <v>0</v>
      </c>
      <c r="F256" s="35">
        <f t="shared" si="46"/>
        <v>0</v>
      </c>
    </row>
    <row r="257" spans="1:6" s="25" customFormat="1" ht="30" hidden="1" customHeight="1" x14ac:dyDescent="0.25">
      <c r="A257" s="36" t="s">
        <v>121</v>
      </c>
      <c r="B257" s="33" t="s">
        <v>382</v>
      </c>
      <c r="C257" s="33" t="s">
        <v>122</v>
      </c>
      <c r="D257" s="35">
        <f t="shared" si="46"/>
        <v>0</v>
      </c>
      <c r="E257" s="35">
        <f t="shared" si="46"/>
        <v>0</v>
      </c>
      <c r="F257" s="35">
        <f t="shared" si="46"/>
        <v>0</v>
      </c>
    </row>
    <row r="258" spans="1:6" s="25" customFormat="1" ht="26.25" hidden="1" x14ac:dyDescent="0.25">
      <c r="A258" s="36" t="s">
        <v>123</v>
      </c>
      <c r="B258" s="33" t="s">
        <v>382</v>
      </c>
      <c r="C258" s="33" t="s">
        <v>124</v>
      </c>
      <c r="D258" s="35">
        <f>50-50</f>
        <v>0</v>
      </c>
      <c r="E258" s="35">
        <f>50-50</f>
        <v>0</v>
      </c>
      <c r="F258" s="35">
        <f>50-50</f>
        <v>0</v>
      </c>
    </row>
    <row r="259" spans="1:6" s="25" customFormat="1" ht="26.25" hidden="1" x14ac:dyDescent="0.25">
      <c r="A259" s="36" t="s">
        <v>380</v>
      </c>
      <c r="B259" s="33" t="s">
        <v>381</v>
      </c>
      <c r="C259" s="33" t="s">
        <v>102</v>
      </c>
      <c r="D259" s="35">
        <f>D260</f>
        <v>0</v>
      </c>
      <c r="E259" s="35">
        <f t="shared" ref="E259:F261" si="47">E260</f>
        <v>0</v>
      </c>
      <c r="F259" s="35">
        <f t="shared" si="47"/>
        <v>0</v>
      </c>
    </row>
    <row r="260" spans="1:6" s="25" customFormat="1" ht="15" hidden="1" x14ac:dyDescent="0.25">
      <c r="A260" s="36" t="s">
        <v>180</v>
      </c>
      <c r="B260" s="33" t="s">
        <v>382</v>
      </c>
      <c r="C260" s="33" t="s">
        <v>102</v>
      </c>
      <c r="D260" s="35">
        <f>D261</f>
        <v>0</v>
      </c>
      <c r="E260" s="35">
        <f t="shared" si="47"/>
        <v>0</v>
      </c>
      <c r="F260" s="35">
        <f t="shared" si="47"/>
        <v>0</v>
      </c>
    </row>
    <row r="261" spans="1:6" s="25" customFormat="1" ht="26.25" hidden="1" x14ac:dyDescent="0.25">
      <c r="A261" s="36" t="s">
        <v>121</v>
      </c>
      <c r="B261" s="33" t="s">
        <v>382</v>
      </c>
      <c r="C261" s="33" t="s">
        <v>122</v>
      </c>
      <c r="D261" s="35">
        <f>D262</f>
        <v>0</v>
      </c>
      <c r="E261" s="35">
        <f t="shared" si="47"/>
        <v>0</v>
      </c>
      <c r="F261" s="35">
        <f t="shared" si="47"/>
        <v>0</v>
      </c>
    </row>
    <row r="262" spans="1:6" s="25" customFormat="1" ht="26.25" hidden="1" x14ac:dyDescent="0.25">
      <c r="A262" s="36" t="s">
        <v>123</v>
      </c>
      <c r="B262" s="33" t="s">
        <v>382</v>
      </c>
      <c r="C262" s="33" t="s">
        <v>124</v>
      </c>
      <c r="D262" s="35">
        <f>50-8.6-41.4</f>
        <v>0</v>
      </c>
      <c r="E262" s="35">
        <f>50-8.6-41.4</f>
        <v>0</v>
      </c>
      <c r="F262" s="35">
        <f>50-8.6-41.4</f>
        <v>0</v>
      </c>
    </row>
    <row r="263" spans="1:6" s="25" customFormat="1" ht="51" x14ac:dyDescent="0.2">
      <c r="A263" s="52" t="s">
        <v>771</v>
      </c>
      <c r="B263" s="31" t="s">
        <v>772</v>
      </c>
      <c r="C263" s="31" t="s">
        <v>102</v>
      </c>
      <c r="D263" s="32">
        <f>D264</f>
        <v>1956.2</v>
      </c>
      <c r="E263" s="32">
        <f t="shared" ref="E263:F266" si="48">E264</f>
        <v>0</v>
      </c>
      <c r="F263" s="32">
        <f t="shared" si="48"/>
        <v>0</v>
      </c>
    </row>
    <row r="264" spans="1:6" s="25" customFormat="1" ht="26.25" x14ac:dyDescent="0.25">
      <c r="A264" s="36" t="s">
        <v>773</v>
      </c>
      <c r="B264" s="33" t="s">
        <v>774</v>
      </c>
      <c r="C264" s="33" t="s">
        <v>102</v>
      </c>
      <c r="D264" s="35">
        <f>D265+D270</f>
        <v>1956.2</v>
      </c>
      <c r="E264" s="35">
        <f t="shared" si="48"/>
        <v>0</v>
      </c>
      <c r="F264" s="35">
        <f t="shared" si="48"/>
        <v>0</v>
      </c>
    </row>
    <row r="265" spans="1:6" s="25" customFormat="1" ht="15" x14ac:dyDescent="0.25">
      <c r="A265" s="36" t="s">
        <v>180</v>
      </c>
      <c r="B265" s="33" t="s">
        <v>775</v>
      </c>
      <c r="C265" s="33" t="s">
        <v>102</v>
      </c>
      <c r="D265" s="35">
        <f>D266+D268</f>
        <v>1327</v>
      </c>
      <c r="E265" s="35">
        <f t="shared" si="48"/>
        <v>0</v>
      </c>
      <c r="F265" s="35">
        <f t="shared" si="48"/>
        <v>0</v>
      </c>
    </row>
    <row r="266" spans="1:6" s="25" customFormat="1" ht="26.25" x14ac:dyDescent="0.25">
      <c r="A266" s="36" t="s">
        <v>121</v>
      </c>
      <c r="B266" s="33" t="s">
        <v>775</v>
      </c>
      <c r="C266" s="33" t="s">
        <v>122</v>
      </c>
      <c r="D266" s="35">
        <f>D267</f>
        <v>1324.2</v>
      </c>
      <c r="E266" s="35">
        <f t="shared" si="48"/>
        <v>0</v>
      </c>
      <c r="F266" s="35">
        <f t="shared" si="48"/>
        <v>0</v>
      </c>
    </row>
    <row r="267" spans="1:6" s="25" customFormat="1" ht="26.25" x14ac:dyDescent="0.25">
      <c r="A267" s="36" t="s">
        <v>123</v>
      </c>
      <c r="B267" s="33" t="s">
        <v>775</v>
      </c>
      <c r="C267" s="33" t="s">
        <v>124</v>
      </c>
      <c r="D267" s="35">
        <f>1335.7-12.1+0.6</f>
        <v>1324.2</v>
      </c>
      <c r="E267" s="35">
        <v>0</v>
      </c>
      <c r="F267" s="35">
        <v>0</v>
      </c>
    </row>
    <row r="268" spans="1:6" s="25" customFormat="1" ht="15" x14ac:dyDescent="0.25">
      <c r="A268" s="36" t="s">
        <v>125</v>
      </c>
      <c r="B268" s="33" t="s">
        <v>775</v>
      </c>
      <c r="C268" s="33" t="s">
        <v>126</v>
      </c>
      <c r="D268" s="35">
        <f>D269</f>
        <v>2.8</v>
      </c>
      <c r="E268" s="35">
        <v>0</v>
      </c>
      <c r="F268" s="35">
        <v>0</v>
      </c>
    </row>
    <row r="269" spans="1:6" s="25" customFormat="1" ht="15" x14ac:dyDescent="0.25">
      <c r="A269" s="36" t="s">
        <v>127</v>
      </c>
      <c r="B269" s="33" t="s">
        <v>775</v>
      </c>
      <c r="C269" s="33" t="s">
        <v>128</v>
      </c>
      <c r="D269" s="35">
        <v>2.8</v>
      </c>
      <c r="E269" s="35">
        <v>0</v>
      </c>
      <c r="F269" s="35">
        <v>0</v>
      </c>
    </row>
    <row r="270" spans="1:6" s="25" customFormat="1" ht="39" x14ac:dyDescent="0.25">
      <c r="A270" s="36" t="s">
        <v>791</v>
      </c>
      <c r="B270" s="33" t="s">
        <v>802</v>
      </c>
      <c r="C270" s="33" t="s">
        <v>102</v>
      </c>
      <c r="D270" s="35">
        <f>D271</f>
        <v>629.20000000000005</v>
      </c>
      <c r="E270" s="35">
        <v>0</v>
      </c>
      <c r="F270" s="35">
        <v>0</v>
      </c>
    </row>
    <row r="271" spans="1:6" s="25" customFormat="1" ht="26.25" x14ac:dyDescent="0.25">
      <c r="A271" s="36" t="s">
        <v>121</v>
      </c>
      <c r="B271" s="33" t="s">
        <v>802</v>
      </c>
      <c r="C271" s="33" t="s">
        <v>122</v>
      </c>
      <c r="D271" s="35">
        <f>D272</f>
        <v>629.20000000000005</v>
      </c>
      <c r="E271" s="35">
        <v>0</v>
      </c>
      <c r="F271" s="35">
        <v>0</v>
      </c>
    </row>
    <row r="272" spans="1:6" s="25" customFormat="1" ht="26.25" x14ac:dyDescent="0.25">
      <c r="A272" s="36" t="s">
        <v>123</v>
      </c>
      <c r="B272" s="33" t="s">
        <v>802</v>
      </c>
      <c r="C272" s="33" t="s">
        <v>124</v>
      </c>
      <c r="D272" s="35">
        <f>450+179.2</f>
        <v>629.20000000000005</v>
      </c>
      <c r="E272" s="35">
        <v>0</v>
      </c>
      <c r="F272" s="35">
        <v>0</v>
      </c>
    </row>
    <row r="273" spans="1:6" s="25" customFormat="1" ht="57" customHeight="1" x14ac:dyDescent="0.2">
      <c r="A273" s="52" t="s">
        <v>204</v>
      </c>
      <c r="B273" s="31" t="s">
        <v>205</v>
      </c>
      <c r="C273" s="31" t="s">
        <v>102</v>
      </c>
      <c r="D273" s="32">
        <f>D274+D309</f>
        <v>5573.5999999999995</v>
      </c>
      <c r="E273" s="32">
        <f>E274+E309</f>
        <v>2728.3</v>
      </c>
      <c r="F273" s="32">
        <f>F274+F309</f>
        <v>2812.4</v>
      </c>
    </row>
    <row r="274" spans="1:6" s="25" customFormat="1" ht="41.25" customHeight="1" x14ac:dyDescent="0.25">
      <c r="A274" s="36" t="s">
        <v>250</v>
      </c>
      <c r="B274" s="33" t="s">
        <v>251</v>
      </c>
      <c r="C274" s="33" t="s">
        <v>102</v>
      </c>
      <c r="D274" s="35">
        <f>D275+D298+D294</f>
        <v>4176.2</v>
      </c>
      <c r="E274" s="35">
        <f>E275+E298+E294</f>
        <v>2563.5</v>
      </c>
      <c r="F274" s="35">
        <f>F275+F298+F294</f>
        <v>2647.6</v>
      </c>
    </row>
    <row r="275" spans="1:6" s="25" customFormat="1" ht="82.5" customHeight="1" x14ac:dyDescent="0.25">
      <c r="A275" s="36" t="s">
        <v>252</v>
      </c>
      <c r="B275" s="33" t="s">
        <v>253</v>
      </c>
      <c r="C275" s="33" t="s">
        <v>102</v>
      </c>
      <c r="D275" s="35">
        <f>D276+D279+D282+D285</f>
        <v>4127.2</v>
      </c>
      <c r="E275" s="35">
        <f t="shared" ref="E275:F275" si="49">E276+E279+E282</f>
        <v>2514.5</v>
      </c>
      <c r="F275" s="35">
        <f t="shared" si="49"/>
        <v>2598.6</v>
      </c>
    </row>
    <row r="276" spans="1:6" s="25" customFormat="1" ht="57.75" customHeight="1" x14ac:dyDescent="0.25">
      <c r="A276" s="36" t="s">
        <v>236</v>
      </c>
      <c r="B276" s="33" t="s">
        <v>254</v>
      </c>
      <c r="C276" s="33" t="s">
        <v>102</v>
      </c>
      <c r="D276" s="35">
        <f t="shared" ref="D276:F277" si="50">D277</f>
        <v>4</v>
      </c>
      <c r="E276" s="35">
        <f t="shared" si="50"/>
        <v>4</v>
      </c>
      <c r="F276" s="35">
        <f t="shared" si="50"/>
        <v>4</v>
      </c>
    </row>
    <row r="277" spans="1:6" s="25" customFormat="1" ht="18.75" customHeight="1" x14ac:dyDescent="0.25">
      <c r="A277" s="36" t="s">
        <v>125</v>
      </c>
      <c r="B277" s="33" t="s">
        <v>254</v>
      </c>
      <c r="C277" s="33" t="s">
        <v>126</v>
      </c>
      <c r="D277" s="35">
        <f t="shared" si="50"/>
        <v>4</v>
      </c>
      <c r="E277" s="35">
        <f t="shared" si="50"/>
        <v>4</v>
      </c>
      <c r="F277" s="35">
        <f t="shared" si="50"/>
        <v>4</v>
      </c>
    </row>
    <row r="278" spans="1:6" s="25" customFormat="1" ht="19.5" customHeight="1" x14ac:dyDescent="0.25">
      <c r="A278" s="36" t="s">
        <v>127</v>
      </c>
      <c r="B278" s="33" t="s">
        <v>254</v>
      </c>
      <c r="C278" s="33" t="s">
        <v>128</v>
      </c>
      <c r="D278" s="35">
        <v>4</v>
      </c>
      <c r="E278" s="35">
        <v>4</v>
      </c>
      <c r="F278" s="35">
        <v>4</v>
      </c>
    </row>
    <row r="279" spans="1:6" s="25" customFormat="1" ht="30" customHeight="1" x14ac:dyDescent="0.25">
      <c r="A279" s="36" t="s">
        <v>238</v>
      </c>
      <c r="B279" s="33" t="s">
        <v>255</v>
      </c>
      <c r="C279" s="33" t="s">
        <v>102</v>
      </c>
      <c r="D279" s="35">
        <f>D280+D288</f>
        <v>2730.1999999999994</v>
      </c>
      <c r="E279" s="35">
        <f>E280+E288</f>
        <v>2510.5</v>
      </c>
      <c r="F279" s="35">
        <f>F280+F288</f>
        <v>2594.6</v>
      </c>
    </row>
    <row r="280" spans="1:6" s="25" customFormat="1" ht="66.75" customHeight="1" x14ac:dyDescent="0.25">
      <c r="A280" s="36" t="s">
        <v>111</v>
      </c>
      <c r="B280" s="33" t="s">
        <v>255</v>
      </c>
      <c r="C280" s="33" t="s">
        <v>112</v>
      </c>
      <c r="D280" s="35">
        <f>D281</f>
        <v>2386.0999999999995</v>
      </c>
      <c r="E280" s="35">
        <f>E281</f>
        <v>2499.5</v>
      </c>
      <c r="F280" s="35">
        <f>F281</f>
        <v>2583.6</v>
      </c>
    </row>
    <row r="281" spans="1:6" s="25" customFormat="1" ht="15" x14ac:dyDescent="0.25">
      <c r="A281" s="36" t="s">
        <v>240</v>
      </c>
      <c r="B281" s="33" t="s">
        <v>255</v>
      </c>
      <c r="C281" s="33" t="s">
        <v>241</v>
      </c>
      <c r="D281" s="35">
        <f>2455.7-39.3-11.9-18.4</f>
        <v>2386.0999999999995</v>
      </c>
      <c r="E281" s="35">
        <v>2499.5</v>
      </c>
      <c r="F281" s="35">
        <v>2583.6</v>
      </c>
    </row>
    <row r="282" spans="1:6" s="25" customFormat="1" ht="26.25" x14ac:dyDescent="0.25">
      <c r="A282" s="36" t="s">
        <v>715</v>
      </c>
      <c r="B282" s="33" t="s">
        <v>719</v>
      </c>
      <c r="C282" s="33" t="s">
        <v>102</v>
      </c>
      <c r="D282" s="35">
        <f>D283</f>
        <v>1323.4</v>
      </c>
      <c r="E282" s="35">
        <f t="shared" ref="E282:F283" si="51">E283</f>
        <v>0</v>
      </c>
      <c r="F282" s="35">
        <f t="shared" si="51"/>
        <v>0</v>
      </c>
    </row>
    <row r="283" spans="1:6" s="25" customFormat="1" ht="64.5" x14ac:dyDescent="0.25">
      <c r="A283" s="36" t="s">
        <v>111</v>
      </c>
      <c r="B283" s="33" t="s">
        <v>719</v>
      </c>
      <c r="C283" s="33" t="s">
        <v>112</v>
      </c>
      <c r="D283" s="35">
        <f>D284</f>
        <v>1323.4</v>
      </c>
      <c r="E283" s="35">
        <f t="shared" si="51"/>
        <v>0</v>
      </c>
      <c r="F283" s="35">
        <f t="shared" si="51"/>
        <v>0</v>
      </c>
    </row>
    <row r="284" spans="1:6" s="25" customFormat="1" ht="15" x14ac:dyDescent="0.25">
      <c r="A284" s="36" t="s">
        <v>240</v>
      </c>
      <c r="B284" s="33" t="s">
        <v>719</v>
      </c>
      <c r="C284" s="33" t="s">
        <v>241</v>
      </c>
      <c r="D284" s="35">
        <f>747.6+225.8+350</f>
        <v>1323.4</v>
      </c>
      <c r="E284" s="35">
        <v>0</v>
      </c>
      <c r="F284" s="35">
        <v>0</v>
      </c>
    </row>
    <row r="285" spans="1:6" s="25" customFormat="1" ht="39" x14ac:dyDescent="0.25">
      <c r="A285" s="36" t="s">
        <v>717</v>
      </c>
      <c r="B285" s="33" t="s">
        <v>720</v>
      </c>
      <c r="C285" s="33" t="s">
        <v>102</v>
      </c>
      <c r="D285" s="35">
        <f>D286</f>
        <v>69.599999999999994</v>
      </c>
      <c r="E285" s="35">
        <f>E286</f>
        <v>0</v>
      </c>
      <c r="F285" s="35">
        <f>F286</f>
        <v>0</v>
      </c>
    </row>
    <row r="286" spans="1:6" s="25" customFormat="1" ht="64.5" x14ac:dyDescent="0.25">
      <c r="A286" s="36" t="s">
        <v>111</v>
      </c>
      <c r="B286" s="33" t="s">
        <v>720</v>
      </c>
      <c r="C286" s="33" t="s">
        <v>112</v>
      </c>
      <c r="D286" s="35">
        <f>D287</f>
        <v>69.599999999999994</v>
      </c>
      <c r="E286" s="35">
        <f t="shared" ref="E286:F286" si="52">E287</f>
        <v>0</v>
      </c>
      <c r="F286" s="35">
        <f t="shared" si="52"/>
        <v>0</v>
      </c>
    </row>
    <row r="287" spans="1:6" s="25" customFormat="1" ht="15" x14ac:dyDescent="0.25">
      <c r="A287" s="36" t="s">
        <v>240</v>
      </c>
      <c r="B287" s="33" t="s">
        <v>720</v>
      </c>
      <c r="C287" s="33" t="s">
        <v>241</v>
      </c>
      <c r="D287" s="35">
        <f>39.3+11.9+14.1+4.3</f>
        <v>69.599999999999994</v>
      </c>
      <c r="E287" s="35">
        <v>0</v>
      </c>
      <c r="F287" s="35">
        <v>0</v>
      </c>
    </row>
    <row r="288" spans="1:6" s="25" customFormat="1" ht="27.75" customHeight="1" x14ac:dyDescent="0.25">
      <c r="A288" s="36" t="s">
        <v>121</v>
      </c>
      <c r="B288" s="33" t="s">
        <v>255</v>
      </c>
      <c r="C288" s="33" t="s">
        <v>122</v>
      </c>
      <c r="D288" s="35">
        <f>D289</f>
        <v>344.1</v>
      </c>
      <c r="E288" s="35">
        <f>E289</f>
        <v>11</v>
      </c>
      <c r="F288" s="35">
        <f>F289</f>
        <v>11</v>
      </c>
    </row>
    <row r="289" spans="1:6" s="25" customFormat="1" ht="26.25" x14ac:dyDescent="0.25">
      <c r="A289" s="36" t="s">
        <v>256</v>
      </c>
      <c r="B289" s="33" t="s">
        <v>255</v>
      </c>
      <c r="C289" s="33" t="s">
        <v>124</v>
      </c>
      <c r="D289" s="35">
        <f>128.9+580.2-375+10</f>
        <v>344.1</v>
      </c>
      <c r="E289" s="35">
        <v>11</v>
      </c>
      <c r="F289" s="35">
        <v>11</v>
      </c>
    </row>
    <row r="290" spans="1:6" s="25" customFormat="1" ht="16.5" hidden="1" customHeight="1" x14ac:dyDescent="0.25">
      <c r="A290" s="36" t="s">
        <v>257</v>
      </c>
      <c r="B290" s="33" t="s">
        <v>258</v>
      </c>
      <c r="C290" s="33" t="s">
        <v>102</v>
      </c>
      <c r="D290" s="35">
        <f>D291</f>
        <v>0</v>
      </c>
      <c r="E290" s="35">
        <f t="shared" ref="E290:F292" si="53">E291</f>
        <v>0</v>
      </c>
      <c r="F290" s="35">
        <f t="shared" si="53"/>
        <v>0</v>
      </c>
    </row>
    <row r="291" spans="1:6" s="25" customFormat="1" ht="15" hidden="1" x14ac:dyDescent="0.25">
      <c r="A291" s="36" t="s">
        <v>180</v>
      </c>
      <c r="B291" s="33" t="s">
        <v>259</v>
      </c>
      <c r="C291" s="33" t="s">
        <v>102</v>
      </c>
      <c r="D291" s="35">
        <f>D292</f>
        <v>0</v>
      </c>
      <c r="E291" s="35">
        <f t="shared" si="53"/>
        <v>0</v>
      </c>
      <c r="F291" s="35">
        <f t="shared" si="53"/>
        <v>0</v>
      </c>
    </row>
    <row r="292" spans="1:6" s="25" customFormat="1" ht="27.75" hidden="1" customHeight="1" x14ac:dyDescent="0.25">
      <c r="A292" s="36" t="s">
        <v>121</v>
      </c>
      <c r="B292" s="33" t="s">
        <v>259</v>
      </c>
      <c r="C292" s="33" t="s">
        <v>122</v>
      </c>
      <c r="D292" s="35">
        <f>D293</f>
        <v>0</v>
      </c>
      <c r="E292" s="35">
        <f t="shared" si="53"/>
        <v>0</v>
      </c>
      <c r="F292" s="35">
        <f t="shared" si="53"/>
        <v>0</v>
      </c>
    </row>
    <row r="293" spans="1:6" s="25" customFormat="1" ht="26.25" hidden="1" x14ac:dyDescent="0.25">
      <c r="A293" s="36" t="s">
        <v>123</v>
      </c>
      <c r="B293" s="33" t="s">
        <v>259</v>
      </c>
      <c r="C293" s="33" t="s">
        <v>124</v>
      </c>
      <c r="D293" s="35"/>
      <c r="E293" s="35"/>
      <c r="F293" s="35"/>
    </row>
    <row r="294" spans="1:6" s="25" customFormat="1" ht="26.25" x14ac:dyDescent="0.25">
      <c r="A294" s="36" t="s">
        <v>257</v>
      </c>
      <c r="B294" s="33" t="s">
        <v>258</v>
      </c>
      <c r="C294" s="33" t="s">
        <v>102</v>
      </c>
      <c r="D294" s="35">
        <f>D295</f>
        <v>49</v>
      </c>
      <c r="E294" s="35">
        <f t="shared" ref="E294:F296" si="54">E295</f>
        <v>49</v>
      </c>
      <c r="F294" s="35">
        <f t="shared" si="54"/>
        <v>49</v>
      </c>
    </row>
    <row r="295" spans="1:6" s="25" customFormat="1" ht="15" x14ac:dyDescent="0.25">
      <c r="A295" s="36" t="s">
        <v>180</v>
      </c>
      <c r="B295" s="33" t="s">
        <v>259</v>
      </c>
      <c r="C295" s="33" t="s">
        <v>102</v>
      </c>
      <c r="D295" s="35">
        <f>D296</f>
        <v>49</v>
      </c>
      <c r="E295" s="35">
        <f t="shared" si="54"/>
        <v>49</v>
      </c>
      <c r="F295" s="35">
        <f t="shared" si="54"/>
        <v>49</v>
      </c>
    </row>
    <row r="296" spans="1:6" s="25" customFormat="1" ht="26.25" x14ac:dyDescent="0.25">
      <c r="A296" s="36" t="s">
        <v>121</v>
      </c>
      <c r="B296" s="33" t="s">
        <v>259</v>
      </c>
      <c r="C296" s="33" t="s">
        <v>122</v>
      </c>
      <c r="D296" s="35">
        <f>D297</f>
        <v>49</v>
      </c>
      <c r="E296" s="35">
        <f t="shared" si="54"/>
        <v>49</v>
      </c>
      <c r="F296" s="35">
        <f t="shared" si="54"/>
        <v>49</v>
      </c>
    </row>
    <row r="297" spans="1:6" s="25" customFormat="1" ht="26.25" x14ac:dyDescent="0.25">
      <c r="A297" s="36" t="s">
        <v>256</v>
      </c>
      <c r="B297" s="33" t="s">
        <v>259</v>
      </c>
      <c r="C297" s="33" t="s">
        <v>124</v>
      </c>
      <c r="D297" s="35">
        <v>49</v>
      </c>
      <c r="E297" s="35">
        <v>49</v>
      </c>
      <c r="F297" s="35">
        <v>49</v>
      </c>
    </row>
    <row r="298" spans="1:6" s="25" customFormat="1" ht="39" hidden="1" x14ac:dyDescent="0.25">
      <c r="A298" s="36" t="s">
        <v>260</v>
      </c>
      <c r="B298" s="33" t="s">
        <v>261</v>
      </c>
      <c r="C298" s="33" t="s">
        <v>102</v>
      </c>
      <c r="D298" s="35">
        <f>D299</f>
        <v>0</v>
      </c>
      <c r="E298" s="35">
        <f t="shared" ref="E298:F300" si="55">E299</f>
        <v>0</v>
      </c>
      <c r="F298" s="35">
        <f t="shared" si="55"/>
        <v>0</v>
      </c>
    </row>
    <row r="299" spans="1:6" s="25" customFormat="1" ht="15" hidden="1" x14ac:dyDescent="0.25">
      <c r="A299" s="36" t="s">
        <v>180</v>
      </c>
      <c r="B299" s="33" t="s">
        <v>262</v>
      </c>
      <c r="C299" s="33" t="s">
        <v>102</v>
      </c>
      <c r="D299" s="35">
        <f>D300</f>
        <v>0</v>
      </c>
      <c r="E299" s="35">
        <f t="shared" si="55"/>
        <v>0</v>
      </c>
      <c r="F299" s="35">
        <f t="shared" si="55"/>
        <v>0</v>
      </c>
    </row>
    <row r="300" spans="1:6" s="25" customFormat="1" ht="26.25" hidden="1" x14ac:dyDescent="0.25">
      <c r="A300" s="36" t="s">
        <v>121</v>
      </c>
      <c r="B300" s="33" t="s">
        <v>262</v>
      </c>
      <c r="C300" s="33" t="s">
        <v>122</v>
      </c>
      <c r="D300" s="35">
        <f>D301</f>
        <v>0</v>
      </c>
      <c r="E300" s="35">
        <f t="shared" si="55"/>
        <v>0</v>
      </c>
      <c r="F300" s="35">
        <f t="shared" si="55"/>
        <v>0</v>
      </c>
    </row>
    <row r="301" spans="1:6" s="25" customFormat="1" ht="26.25" hidden="1" x14ac:dyDescent="0.25">
      <c r="A301" s="36" t="s">
        <v>123</v>
      </c>
      <c r="B301" s="33" t="s">
        <v>262</v>
      </c>
      <c r="C301" s="33" t="s">
        <v>124</v>
      </c>
      <c r="D301" s="35"/>
      <c r="E301" s="35"/>
      <c r="F301" s="35"/>
    </row>
    <row r="302" spans="1:6" s="25" customFormat="1" ht="77.25" hidden="1" x14ac:dyDescent="0.25">
      <c r="A302" s="36" t="s">
        <v>263</v>
      </c>
      <c r="B302" s="33" t="s">
        <v>264</v>
      </c>
      <c r="C302" s="33" t="s">
        <v>102</v>
      </c>
      <c r="D302" s="35">
        <f>D303+D306</f>
        <v>0</v>
      </c>
      <c r="E302" s="35">
        <f>E303+E306</f>
        <v>0</v>
      </c>
      <c r="F302" s="35">
        <f>F303+F306</f>
        <v>0</v>
      </c>
    </row>
    <row r="303" spans="1:6" s="25" customFormat="1" ht="15" hidden="1" x14ac:dyDescent="0.25">
      <c r="A303" s="36" t="s">
        <v>180</v>
      </c>
      <c r="B303" s="33" t="s">
        <v>265</v>
      </c>
      <c r="C303" s="33" t="s">
        <v>102</v>
      </c>
      <c r="D303" s="35">
        <f t="shared" ref="D303:F304" si="56">D304</f>
        <v>0</v>
      </c>
      <c r="E303" s="35">
        <f t="shared" si="56"/>
        <v>0</v>
      </c>
      <c r="F303" s="35">
        <f t="shared" si="56"/>
        <v>0</v>
      </c>
    </row>
    <row r="304" spans="1:6" s="25" customFormat="1" ht="26.25" hidden="1" x14ac:dyDescent="0.25">
      <c r="A304" s="36" t="s">
        <v>121</v>
      </c>
      <c r="B304" s="33" t="s">
        <v>265</v>
      </c>
      <c r="C304" s="33" t="s">
        <v>122</v>
      </c>
      <c r="D304" s="35">
        <f t="shared" si="56"/>
        <v>0</v>
      </c>
      <c r="E304" s="35">
        <f t="shared" si="56"/>
        <v>0</v>
      </c>
      <c r="F304" s="35">
        <f t="shared" si="56"/>
        <v>0</v>
      </c>
    </row>
    <row r="305" spans="1:6" s="25" customFormat="1" ht="26.25" hidden="1" x14ac:dyDescent="0.25">
      <c r="A305" s="36" t="s">
        <v>123</v>
      </c>
      <c r="B305" s="33" t="s">
        <v>265</v>
      </c>
      <c r="C305" s="33" t="s">
        <v>124</v>
      </c>
      <c r="D305" s="35"/>
      <c r="E305" s="35"/>
      <c r="F305" s="35"/>
    </row>
    <row r="306" spans="1:6" s="25" customFormat="1" ht="26.25" hidden="1" x14ac:dyDescent="0.25">
      <c r="A306" s="36" t="s">
        <v>266</v>
      </c>
      <c r="B306" s="33" t="s">
        <v>267</v>
      </c>
      <c r="C306" s="33" t="s">
        <v>102</v>
      </c>
      <c r="D306" s="35">
        <f t="shared" ref="D306:F307" si="57">D307</f>
        <v>0</v>
      </c>
      <c r="E306" s="35">
        <f t="shared" si="57"/>
        <v>0</v>
      </c>
      <c r="F306" s="35">
        <f t="shared" si="57"/>
        <v>0</v>
      </c>
    </row>
    <row r="307" spans="1:6" s="25" customFormat="1" ht="26.25" hidden="1" x14ac:dyDescent="0.25">
      <c r="A307" s="36" t="s">
        <v>121</v>
      </c>
      <c r="B307" s="33" t="s">
        <v>267</v>
      </c>
      <c r="C307" s="33" t="s">
        <v>122</v>
      </c>
      <c r="D307" s="35">
        <f t="shared" si="57"/>
        <v>0</v>
      </c>
      <c r="E307" s="35">
        <f t="shared" si="57"/>
        <v>0</v>
      </c>
      <c r="F307" s="35">
        <f t="shared" si="57"/>
        <v>0</v>
      </c>
    </row>
    <row r="308" spans="1:6" s="25" customFormat="1" ht="26.25" hidden="1" x14ac:dyDescent="0.25">
      <c r="A308" s="36" t="s">
        <v>123</v>
      </c>
      <c r="B308" s="33" t="s">
        <v>267</v>
      </c>
      <c r="C308" s="33" t="s">
        <v>124</v>
      </c>
      <c r="D308" s="35"/>
      <c r="E308" s="35"/>
      <c r="F308" s="35"/>
    </row>
    <row r="309" spans="1:6" s="25" customFormat="1" ht="39" x14ac:dyDescent="0.25">
      <c r="A309" s="36" t="s">
        <v>206</v>
      </c>
      <c r="B309" s="33" t="s">
        <v>207</v>
      </c>
      <c r="C309" s="33" t="s">
        <v>102</v>
      </c>
      <c r="D309" s="35">
        <f>D310+D314+D317+D321+D325</f>
        <v>1397.3999999999999</v>
      </c>
      <c r="E309" s="35">
        <f>E310+E314+E317</f>
        <v>164.8</v>
      </c>
      <c r="F309" s="35">
        <f>F310+F314+F317</f>
        <v>164.8</v>
      </c>
    </row>
    <row r="310" spans="1:6" s="25" customFormat="1" ht="39" x14ac:dyDescent="0.25">
      <c r="A310" s="36" t="s">
        <v>208</v>
      </c>
      <c r="B310" s="33" t="s">
        <v>209</v>
      </c>
      <c r="C310" s="33" t="s">
        <v>102</v>
      </c>
      <c r="D310" s="35">
        <f>D311</f>
        <v>284.8</v>
      </c>
      <c r="E310" s="35">
        <f t="shared" ref="E310:F312" si="58">E311</f>
        <v>164.8</v>
      </c>
      <c r="F310" s="35">
        <f t="shared" si="58"/>
        <v>164.8</v>
      </c>
    </row>
    <row r="311" spans="1:6" s="25" customFormat="1" ht="15" x14ac:dyDescent="0.25">
      <c r="A311" s="36" t="s">
        <v>180</v>
      </c>
      <c r="B311" s="33" t="s">
        <v>210</v>
      </c>
      <c r="C311" s="33" t="s">
        <v>102</v>
      </c>
      <c r="D311" s="35">
        <f>D312</f>
        <v>284.8</v>
      </c>
      <c r="E311" s="35">
        <f t="shared" si="58"/>
        <v>164.8</v>
      </c>
      <c r="F311" s="35">
        <f t="shared" si="58"/>
        <v>164.8</v>
      </c>
    </row>
    <row r="312" spans="1:6" s="25" customFormat="1" ht="26.25" x14ac:dyDescent="0.25">
      <c r="A312" s="36" t="s">
        <v>121</v>
      </c>
      <c r="B312" s="33" t="s">
        <v>210</v>
      </c>
      <c r="C312" s="33" t="s">
        <v>122</v>
      </c>
      <c r="D312" s="35">
        <f>D313</f>
        <v>284.8</v>
      </c>
      <c r="E312" s="35">
        <f t="shared" si="58"/>
        <v>164.8</v>
      </c>
      <c r="F312" s="35">
        <f t="shared" si="58"/>
        <v>164.8</v>
      </c>
    </row>
    <row r="313" spans="1:6" s="25" customFormat="1" ht="26.25" x14ac:dyDescent="0.25">
      <c r="A313" s="36" t="s">
        <v>123</v>
      </c>
      <c r="B313" s="33" t="s">
        <v>210</v>
      </c>
      <c r="C313" s="33" t="s">
        <v>124</v>
      </c>
      <c r="D313" s="35">
        <f>87.6+77.2+120</f>
        <v>284.8</v>
      </c>
      <c r="E313" s="35">
        <f>87.6+77.2</f>
        <v>164.8</v>
      </c>
      <c r="F313" s="35">
        <f>87.6+77.2</f>
        <v>164.8</v>
      </c>
    </row>
    <row r="314" spans="1:6" s="25" customFormat="1" ht="77.25" hidden="1" x14ac:dyDescent="0.25">
      <c r="A314" s="36" t="s">
        <v>268</v>
      </c>
      <c r="B314" s="33" t="s">
        <v>269</v>
      </c>
      <c r="C314" s="33" t="s">
        <v>102</v>
      </c>
      <c r="D314" s="35">
        <f t="shared" ref="D314:F315" si="59">D315</f>
        <v>0</v>
      </c>
      <c r="E314" s="35">
        <f t="shared" si="59"/>
        <v>0</v>
      </c>
      <c r="F314" s="35">
        <f t="shared" si="59"/>
        <v>0</v>
      </c>
    </row>
    <row r="315" spans="1:6" s="25" customFormat="1" ht="26.25" hidden="1" x14ac:dyDescent="0.25">
      <c r="A315" s="36" t="s">
        <v>121</v>
      </c>
      <c r="B315" s="33" t="s">
        <v>270</v>
      </c>
      <c r="C315" s="33" t="s">
        <v>122</v>
      </c>
      <c r="D315" s="35">
        <f t="shared" si="59"/>
        <v>0</v>
      </c>
      <c r="E315" s="35">
        <f t="shared" si="59"/>
        <v>0</v>
      </c>
      <c r="F315" s="35">
        <f t="shared" si="59"/>
        <v>0</v>
      </c>
    </row>
    <row r="316" spans="1:6" s="25" customFormat="1" ht="26.25" hidden="1" x14ac:dyDescent="0.25">
      <c r="A316" s="36" t="s">
        <v>123</v>
      </c>
      <c r="B316" s="33" t="s">
        <v>270</v>
      </c>
      <c r="C316" s="33" t="s">
        <v>124</v>
      </c>
      <c r="D316" s="35"/>
      <c r="E316" s="35"/>
      <c r="F316" s="35"/>
    </row>
    <row r="317" spans="1:6" s="25" customFormat="1" ht="39" hidden="1" x14ac:dyDescent="0.25">
      <c r="A317" s="36" t="s">
        <v>271</v>
      </c>
      <c r="B317" s="33" t="s">
        <v>272</v>
      </c>
      <c r="C317" s="33" t="s">
        <v>102</v>
      </c>
      <c r="D317" s="35">
        <f>D318</f>
        <v>0</v>
      </c>
      <c r="E317" s="35">
        <f t="shared" ref="E317:F319" si="60">E318</f>
        <v>0</v>
      </c>
      <c r="F317" s="35">
        <f t="shared" si="60"/>
        <v>0</v>
      </c>
    </row>
    <row r="318" spans="1:6" s="25" customFormat="1" ht="15" hidden="1" x14ac:dyDescent="0.25">
      <c r="A318" s="36" t="s">
        <v>180</v>
      </c>
      <c r="B318" s="33" t="s">
        <v>273</v>
      </c>
      <c r="C318" s="33" t="s">
        <v>102</v>
      </c>
      <c r="D318" s="35">
        <f>D319</f>
        <v>0</v>
      </c>
      <c r="E318" s="35">
        <f t="shared" si="60"/>
        <v>0</v>
      </c>
      <c r="F318" s="35">
        <f t="shared" si="60"/>
        <v>0</v>
      </c>
    </row>
    <row r="319" spans="1:6" s="25" customFormat="1" ht="26.25" hidden="1" x14ac:dyDescent="0.25">
      <c r="A319" s="36" t="s">
        <v>121</v>
      </c>
      <c r="B319" s="33" t="s">
        <v>273</v>
      </c>
      <c r="C319" s="33" t="s">
        <v>122</v>
      </c>
      <c r="D319" s="35">
        <f>D320</f>
        <v>0</v>
      </c>
      <c r="E319" s="35">
        <f t="shared" si="60"/>
        <v>0</v>
      </c>
      <c r="F319" s="35">
        <f t="shared" si="60"/>
        <v>0</v>
      </c>
    </row>
    <row r="320" spans="1:6" s="25" customFormat="1" ht="26.25" hidden="1" x14ac:dyDescent="0.25">
      <c r="A320" s="36" t="s">
        <v>123</v>
      </c>
      <c r="B320" s="33" t="s">
        <v>273</v>
      </c>
      <c r="C320" s="33" t="s">
        <v>124</v>
      </c>
      <c r="D320" s="35"/>
      <c r="E320" s="35"/>
      <c r="F320" s="35"/>
    </row>
    <row r="321" spans="1:6" s="25" customFormat="1" ht="71.25" customHeight="1" x14ac:dyDescent="0.25">
      <c r="A321" s="36" t="s">
        <v>268</v>
      </c>
      <c r="B321" s="33" t="s">
        <v>269</v>
      </c>
      <c r="C321" s="33" t="s">
        <v>102</v>
      </c>
      <c r="D321" s="35">
        <f>D322</f>
        <v>1063.5999999999999</v>
      </c>
      <c r="E321" s="35">
        <f t="shared" ref="E321:F323" si="61">E322</f>
        <v>0</v>
      </c>
      <c r="F321" s="35">
        <f t="shared" si="61"/>
        <v>0</v>
      </c>
    </row>
    <row r="322" spans="1:6" s="25" customFormat="1" ht="15" x14ac:dyDescent="0.25">
      <c r="A322" s="36" t="s">
        <v>180</v>
      </c>
      <c r="B322" s="33" t="s">
        <v>270</v>
      </c>
      <c r="C322" s="33" t="s">
        <v>102</v>
      </c>
      <c r="D322" s="35">
        <f>D323</f>
        <v>1063.5999999999999</v>
      </c>
      <c r="E322" s="35">
        <f t="shared" si="61"/>
        <v>0</v>
      </c>
      <c r="F322" s="35">
        <f t="shared" si="61"/>
        <v>0</v>
      </c>
    </row>
    <row r="323" spans="1:6" s="25" customFormat="1" ht="26.25" x14ac:dyDescent="0.25">
      <c r="A323" s="36" t="s">
        <v>121</v>
      </c>
      <c r="B323" s="33" t="s">
        <v>270</v>
      </c>
      <c r="C323" s="33" t="s">
        <v>122</v>
      </c>
      <c r="D323" s="35">
        <f>D324</f>
        <v>1063.5999999999999</v>
      </c>
      <c r="E323" s="35">
        <f t="shared" si="61"/>
        <v>0</v>
      </c>
      <c r="F323" s="35">
        <f t="shared" si="61"/>
        <v>0</v>
      </c>
    </row>
    <row r="324" spans="1:6" s="25" customFormat="1" ht="26.25" x14ac:dyDescent="0.25">
      <c r="A324" s="36" t="s">
        <v>123</v>
      </c>
      <c r="B324" s="33" t="s">
        <v>270</v>
      </c>
      <c r="C324" s="33" t="s">
        <v>124</v>
      </c>
      <c r="D324" s="35">
        <f>88+543+432.6</f>
        <v>1063.5999999999999</v>
      </c>
      <c r="E324" s="35">
        <v>0</v>
      </c>
      <c r="F324" s="35">
        <v>0</v>
      </c>
    </row>
    <row r="325" spans="1:6" s="25" customFormat="1" ht="39" x14ac:dyDescent="0.25">
      <c r="A325" s="36" t="s">
        <v>271</v>
      </c>
      <c r="B325" s="33" t="s">
        <v>272</v>
      </c>
      <c r="C325" s="33" t="s">
        <v>102</v>
      </c>
      <c r="D325" s="35">
        <f>D326</f>
        <v>49</v>
      </c>
      <c r="E325" s="35">
        <f t="shared" ref="E325:F327" si="62">E326</f>
        <v>0</v>
      </c>
      <c r="F325" s="35">
        <f t="shared" si="62"/>
        <v>0</v>
      </c>
    </row>
    <row r="326" spans="1:6" s="25" customFormat="1" ht="15" x14ac:dyDescent="0.25">
      <c r="A326" s="36" t="s">
        <v>180</v>
      </c>
      <c r="B326" s="33" t="s">
        <v>273</v>
      </c>
      <c r="C326" s="33" t="s">
        <v>102</v>
      </c>
      <c r="D326" s="35">
        <f>D327</f>
        <v>49</v>
      </c>
      <c r="E326" s="35">
        <f t="shared" si="62"/>
        <v>0</v>
      </c>
      <c r="F326" s="35">
        <f t="shared" si="62"/>
        <v>0</v>
      </c>
    </row>
    <row r="327" spans="1:6" s="25" customFormat="1" ht="26.25" x14ac:dyDescent="0.25">
      <c r="A327" s="36" t="s">
        <v>121</v>
      </c>
      <c r="B327" s="33" t="s">
        <v>273</v>
      </c>
      <c r="C327" s="33" t="s">
        <v>122</v>
      </c>
      <c r="D327" s="35">
        <f>D328</f>
        <v>49</v>
      </c>
      <c r="E327" s="35">
        <f t="shared" si="62"/>
        <v>0</v>
      </c>
      <c r="F327" s="35">
        <f t="shared" si="62"/>
        <v>0</v>
      </c>
    </row>
    <row r="328" spans="1:6" s="25" customFormat="1" ht="26.25" x14ac:dyDescent="0.25">
      <c r="A328" s="36" t="s">
        <v>123</v>
      </c>
      <c r="B328" s="33" t="s">
        <v>273</v>
      </c>
      <c r="C328" s="33" t="s">
        <v>124</v>
      </c>
      <c r="D328" s="35">
        <v>49</v>
      </c>
      <c r="E328" s="35">
        <v>0</v>
      </c>
      <c r="F328" s="35">
        <v>0</v>
      </c>
    </row>
    <row r="329" spans="1:6" s="25" customFormat="1" ht="42" customHeight="1" x14ac:dyDescent="0.2">
      <c r="A329" s="52" t="s">
        <v>352</v>
      </c>
      <c r="B329" s="31" t="s">
        <v>353</v>
      </c>
      <c r="C329" s="31" t="s">
        <v>102</v>
      </c>
      <c r="D329" s="32">
        <f>D334</f>
        <v>3142.6000000000004</v>
      </c>
      <c r="E329" s="32">
        <f>E334</f>
        <v>1562</v>
      </c>
      <c r="F329" s="32">
        <f>F334</f>
        <v>1562</v>
      </c>
    </row>
    <row r="330" spans="1:6" s="25" customFormat="1" ht="39" hidden="1" x14ac:dyDescent="0.25">
      <c r="A330" s="36" t="s">
        <v>354</v>
      </c>
      <c r="B330" s="33" t="s">
        <v>355</v>
      </c>
      <c r="C330" s="33" t="s">
        <v>102</v>
      </c>
      <c r="D330" s="35">
        <f>D331</f>
        <v>0</v>
      </c>
      <c r="E330" s="35">
        <f t="shared" ref="E330:F332" si="63">E331</f>
        <v>0</v>
      </c>
      <c r="F330" s="35">
        <f t="shared" si="63"/>
        <v>0</v>
      </c>
    </row>
    <row r="331" spans="1:6" s="25" customFormat="1" ht="15" hidden="1" x14ac:dyDescent="0.25">
      <c r="A331" s="36" t="s">
        <v>180</v>
      </c>
      <c r="B331" s="33" t="s">
        <v>356</v>
      </c>
      <c r="C331" s="33" t="s">
        <v>102</v>
      </c>
      <c r="D331" s="35">
        <f>D332</f>
        <v>0</v>
      </c>
      <c r="E331" s="35">
        <f t="shared" si="63"/>
        <v>0</v>
      </c>
      <c r="F331" s="35">
        <f t="shared" si="63"/>
        <v>0</v>
      </c>
    </row>
    <row r="332" spans="1:6" s="25" customFormat="1" ht="26.25" hidden="1" x14ac:dyDescent="0.25">
      <c r="A332" s="36" t="s">
        <v>121</v>
      </c>
      <c r="B332" s="33" t="s">
        <v>356</v>
      </c>
      <c r="C332" s="33" t="s">
        <v>122</v>
      </c>
      <c r="D332" s="35">
        <f>D333</f>
        <v>0</v>
      </c>
      <c r="E332" s="35">
        <f t="shared" si="63"/>
        <v>0</v>
      </c>
      <c r="F332" s="35">
        <f t="shared" si="63"/>
        <v>0</v>
      </c>
    </row>
    <row r="333" spans="1:6" s="25" customFormat="1" ht="26.25" hidden="1" x14ac:dyDescent="0.25">
      <c r="A333" s="36" t="s">
        <v>123</v>
      </c>
      <c r="B333" s="33" t="s">
        <v>356</v>
      </c>
      <c r="C333" s="33" t="s">
        <v>124</v>
      </c>
      <c r="D333" s="35"/>
      <c r="E333" s="35"/>
      <c r="F333" s="35"/>
    </row>
    <row r="334" spans="1:6" s="25" customFormat="1" ht="27.75" customHeight="1" x14ac:dyDescent="0.25">
      <c r="A334" s="36" t="s">
        <v>357</v>
      </c>
      <c r="B334" s="33" t="s">
        <v>358</v>
      </c>
      <c r="C334" s="33" t="s">
        <v>102</v>
      </c>
      <c r="D334" s="35">
        <f>D335+D338</f>
        <v>3142.6000000000004</v>
      </c>
      <c r="E334" s="35">
        <f t="shared" ref="E334:F336" si="64">E335</f>
        <v>1562</v>
      </c>
      <c r="F334" s="35">
        <f t="shared" si="64"/>
        <v>1562</v>
      </c>
    </row>
    <row r="335" spans="1:6" s="25" customFormat="1" ht="20.25" customHeight="1" x14ac:dyDescent="0.25">
      <c r="A335" s="36" t="s">
        <v>180</v>
      </c>
      <c r="B335" s="33" t="s">
        <v>359</v>
      </c>
      <c r="C335" s="33" t="s">
        <v>102</v>
      </c>
      <c r="D335" s="35">
        <f>D336</f>
        <v>2480.9000000000005</v>
      </c>
      <c r="E335" s="35">
        <f t="shared" si="64"/>
        <v>1562</v>
      </c>
      <c r="F335" s="35">
        <f t="shared" si="64"/>
        <v>1562</v>
      </c>
    </row>
    <row r="336" spans="1:6" s="25" customFormat="1" ht="31.5" customHeight="1" x14ac:dyDescent="0.25">
      <c r="A336" s="36" t="s">
        <v>121</v>
      </c>
      <c r="B336" s="33" t="s">
        <v>359</v>
      </c>
      <c r="C336" s="33" t="s">
        <v>122</v>
      </c>
      <c r="D336" s="35">
        <f>D337</f>
        <v>2480.9000000000005</v>
      </c>
      <c r="E336" s="35">
        <f t="shared" si="64"/>
        <v>1562</v>
      </c>
      <c r="F336" s="35">
        <f t="shared" si="64"/>
        <v>1562</v>
      </c>
    </row>
    <row r="337" spans="1:6" s="25" customFormat="1" ht="26.25" x14ac:dyDescent="0.25">
      <c r="A337" s="36" t="s">
        <v>123</v>
      </c>
      <c r="B337" s="33" t="s">
        <v>359</v>
      </c>
      <c r="C337" s="33" t="s">
        <v>124</v>
      </c>
      <c r="D337" s="35">
        <f>1562+1206.3+2360.7-1335.7-41.1-23-1186.3-101.2-38.4+77.6</f>
        <v>2480.9000000000005</v>
      </c>
      <c r="E337" s="35">
        <v>1562</v>
      </c>
      <c r="F337" s="35">
        <v>1562</v>
      </c>
    </row>
    <row r="338" spans="1:6" s="25" customFormat="1" ht="39" x14ac:dyDescent="0.25">
      <c r="A338" s="36" t="s">
        <v>791</v>
      </c>
      <c r="B338" s="33" t="s">
        <v>809</v>
      </c>
      <c r="C338" s="33" t="s">
        <v>102</v>
      </c>
      <c r="D338" s="35">
        <f>D339</f>
        <v>661.7</v>
      </c>
      <c r="E338" s="35">
        <v>0</v>
      </c>
      <c r="F338" s="35">
        <v>0</v>
      </c>
    </row>
    <row r="339" spans="1:6" s="25" customFormat="1" ht="26.25" x14ac:dyDescent="0.25">
      <c r="A339" s="36" t="s">
        <v>121</v>
      </c>
      <c r="B339" s="33" t="s">
        <v>809</v>
      </c>
      <c r="C339" s="33" t="s">
        <v>122</v>
      </c>
      <c r="D339" s="35">
        <f>D340</f>
        <v>661.7</v>
      </c>
      <c r="E339" s="35">
        <v>0</v>
      </c>
      <c r="F339" s="35">
        <v>0</v>
      </c>
    </row>
    <row r="340" spans="1:6" s="25" customFormat="1" ht="26.25" x14ac:dyDescent="0.25">
      <c r="A340" s="36" t="s">
        <v>123</v>
      </c>
      <c r="B340" s="33" t="s">
        <v>809</v>
      </c>
      <c r="C340" s="33" t="s">
        <v>124</v>
      </c>
      <c r="D340" s="35">
        <f>700-38.3</f>
        <v>661.7</v>
      </c>
      <c r="E340" s="35">
        <v>0</v>
      </c>
      <c r="F340" s="35">
        <v>0</v>
      </c>
    </row>
    <row r="341" spans="1:6" s="25" customFormat="1" ht="42.75" customHeight="1" x14ac:dyDescent="0.2">
      <c r="A341" s="114" t="s">
        <v>443</v>
      </c>
      <c r="B341" s="65" t="s">
        <v>418</v>
      </c>
      <c r="C341" s="65" t="s">
        <v>102</v>
      </c>
      <c r="D341" s="66">
        <f>D342+D359+D363</f>
        <v>3148.8999999999996</v>
      </c>
      <c r="E341" s="66">
        <f>E342+E359+E363</f>
        <v>2458.5</v>
      </c>
      <c r="F341" s="66">
        <f>F342+F359+F363</f>
        <v>2458.5</v>
      </c>
    </row>
    <row r="342" spans="1:6" s="25" customFormat="1" ht="53.25" customHeight="1" x14ac:dyDescent="0.25">
      <c r="A342" s="36" t="s">
        <v>419</v>
      </c>
      <c r="B342" s="33" t="s">
        <v>420</v>
      </c>
      <c r="C342" s="33" t="s">
        <v>102</v>
      </c>
      <c r="D342" s="35">
        <f>D346+D353+D356+D343</f>
        <v>2527.5</v>
      </c>
      <c r="E342" s="35">
        <f t="shared" ref="E342:F342" si="65">E346+E353+E356</f>
        <v>2130</v>
      </c>
      <c r="F342" s="35">
        <f t="shared" si="65"/>
        <v>2130</v>
      </c>
    </row>
    <row r="343" spans="1:6" s="25" customFormat="1" ht="42" customHeight="1" x14ac:dyDescent="0.25">
      <c r="A343" s="36" t="s">
        <v>791</v>
      </c>
      <c r="B343" s="33" t="s">
        <v>812</v>
      </c>
      <c r="C343" s="33" t="s">
        <v>102</v>
      </c>
      <c r="D343" s="35">
        <f>D344</f>
        <v>42</v>
      </c>
      <c r="E343" s="35">
        <v>0</v>
      </c>
      <c r="F343" s="35">
        <v>0</v>
      </c>
    </row>
    <row r="344" spans="1:6" s="25" customFormat="1" ht="29.25" customHeight="1" x14ac:dyDescent="0.25">
      <c r="A344" s="36" t="s">
        <v>121</v>
      </c>
      <c r="B344" s="33" t="s">
        <v>812</v>
      </c>
      <c r="C344" s="33" t="s">
        <v>122</v>
      </c>
      <c r="D344" s="35">
        <f>D345</f>
        <v>42</v>
      </c>
      <c r="E344" s="35">
        <v>0</v>
      </c>
      <c r="F344" s="35">
        <v>0</v>
      </c>
    </row>
    <row r="345" spans="1:6" s="25" customFormat="1" ht="33" customHeight="1" x14ac:dyDescent="0.25">
      <c r="A345" s="36" t="s">
        <v>123</v>
      </c>
      <c r="B345" s="33" t="s">
        <v>812</v>
      </c>
      <c r="C345" s="33" t="s">
        <v>124</v>
      </c>
      <c r="D345" s="35">
        <v>42</v>
      </c>
      <c r="E345" s="35">
        <v>0</v>
      </c>
      <c r="F345" s="35">
        <v>0</v>
      </c>
    </row>
    <row r="346" spans="1:6" s="25" customFormat="1" ht="27.75" customHeight="1" x14ac:dyDescent="0.25">
      <c r="A346" s="36" t="s">
        <v>238</v>
      </c>
      <c r="B346" s="33" t="s">
        <v>421</v>
      </c>
      <c r="C346" s="33" t="s">
        <v>102</v>
      </c>
      <c r="D346" s="35">
        <f>D347+D349+D351</f>
        <v>2118.4</v>
      </c>
      <c r="E346" s="35">
        <f>E347+E349</f>
        <v>2130</v>
      </c>
      <c r="F346" s="35">
        <f>F347+F349</f>
        <v>2130</v>
      </c>
    </row>
    <row r="347" spans="1:6" s="25" customFormat="1" ht="51" customHeight="1" x14ac:dyDescent="0.25">
      <c r="A347" s="36" t="s">
        <v>111</v>
      </c>
      <c r="B347" s="33" t="s">
        <v>421</v>
      </c>
      <c r="C347" s="33" t="s">
        <v>112</v>
      </c>
      <c r="D347" s="35">
        <f>D348</f>
        <v>2111.6</v>
      </c>
      <c r="E347" s="35">
        <f>E348</f>
        <v>2130</v>
      </c>
      <c r="F347" s="35">
        <f>F348</f>
        <v>2130</v>
      </c>
    </row>
    <row r="348" spans="1:6" s="25" customFormat="1" ht="19.5" customHeight="1" x14ac:dyDescent="0.25">
      <c r="A348" s="36" t="s">
        <v>240</v>
      </c>
      <c r="B348" s="33" t="s">
        <v>421</v>
      </c>
      <c r="C348" s="33" t="s">
        <v>241</v>
      </c>
      <c r="D348" s="35">
        <f>2130-6.8-2.1-9.5</f>
        <v>2111.6</v>
      </c>
      <c r="E348" s="35">
        <v>2130</v>
      </c>
      <c r="F348" s="35">
        <v>2130</v>
      </c>
    </row>
    <row r="349" spans="1:6" s="25" customFormat="1" ht="30" hidden="1" customHeight="1" x14ac:dyDescent="0.25">
      <c r="A349" s="36" t="s">
        <v>121</v>
      </c>
      <c r="B349" s="33" t="s">
        <v>421</v>
      </c>
      <c r="C349" s="33" t="s">
        <v>122</v>
      </c>
      <c r="D349" s="35">
        <f>D350</f>
        <v>0</v>
      </c>
      <c r="E349" s="35">
        <f>E350</f>
        <v>0</v>
      </c>
      <c r="F349" s="35">
        <f>F350</f>
        <v>0</v>
      </c>
    </row>
    <row r="350" spans="1:6" s="25" customFormat="1" ht="26.25" hidden="1" x14ac:dyDescent="0.25">
      <c r="A350" s="36" t="s">
        <v>256</v>
      </c>
      <c r="B350" s="33" t="s">
        <v>421</v>
      </c>
      <c r="C350" s="33" t="s">
        <v>124</v>
      </c>
      <c r="D350" s="35"/>
      <c r="E350" s="35"/>
      <c r="F350" s="35"/>
    </row>
    <row r="351" spans="1:6" s="25" customFormat="1" ht="26.25" x14ac:dyDescent="0.25">
      <c r="A351" s="36" t="s">
        <v>121</v>
      </c>
      <c r="B351" s="33" t="s">
        <v>421</v>
      </c>
      <c r="C351" s="33" t="s">
        <v>122</v>
      </c>
      <c r="D351" s="35">
        <f>D352</f>
        <v>6.8</v>
      </c>
      <c r="E351" s="35">
        <v>0</v>
      </c>
      <c r="F351" s="35">
        <v>0</v>
      </c>
    </row>
    <row r="352" spans="1:6" s="25" customFormat="1" ht="26.25" x14ac:dyDescent="0.25">
      <c r="A352" s="36" t="s">
        <v>256</v>
      </c>
      <c r="B352" s="33" t="s">
        <v>421</v>
      </c>
      <c r="C352" s="33" t="s">
        <v>124</v>
      </c>
      <c r="D352" s="35">
        <f>5+1.8</f>
        <v>6.8</v>
      </c>
      <c r="E352" s="35">
        <v>0</v>
      </c>
      <c r="F352" s="35">
        <v>0</v>
      </c>
    </row>
    <row r="353" spans="1:6" s="25" customFormat="1" ht="39" x14ac:dyDescent="0.25">
      <c r="A353" s="36" t="s">
        <v>717</v>
      </c>
      <c r="B353" s="33" t="s">
        <v>726</v>
      </c>
      <c r="C353" s="33" t="s">
        <v>102</v>
      </c>
      <c r="D353" s="35">
        <f>D354</f>
        <v>18.399999999999999</v>
      </c>
      <c r="E353" s="35">
        <f t="shared" ref="E353:F354" si="66">E354</f>
        <v>0</v>
      </c>
      <c r="F353" s="35">
        <f t="shared" si="66"/>
        <v>0</v>
      </c>
    </row>
    <row r="354" spans="1:6" s="25" customFormat="1" ht="64.5" x14ac:dyDescent="0.25">
      <c r="A354" s="36" t="s">
        <v>111</v>
      </c>
      <c r="B354" s="33" t="s">
        <v>726</v>
      </c>
      <c r="C354" s="33" t="s">
        <v>112</v>
      </c>
      <c r="D354" s="35">
        <f>D355</f>
        <v>18.399999999999999</v>
      </c>
      <c r="E354" s="35">
        <f t="shared" si="66"/>
        <v>0</v>
      </c>
      <c r="F354" s="35">
        <f t="shared" si="66"/>
        <v>0</v>
      </c>
    </row>
    <row r="355" spans="1:6" s="25" customFormat="1" ht="15" x14ac:dyDescent="0.25">
      <c r="A355" s="36" t="s">
        <v>240</v>
      </c>
      <c r="B355" s="33" t="s">
        <v>726</v>
      </c>
      <c r="C355" s="33" t="s">
        <v>241</v>
      </c>
      <c r="D355" s="35">
        <f>6.8+2.1+9.5</f>
        <v>18.399999999999999</v>
      </c>
      <c r="E355" s="35">
        <v>0</v>
      </c>
      <c r="F355" s="35">
        <v>0</v>
      </c>
    </row>
    <row r="356" spans="1:6" s="25" customFormat="1" ht="26.25" x14ac:dyDescent="0.25">
      <c r="A356" s="36" t="s">
        <v>715</v>
      </c>
      <c r="B356" s="33" t="s">
        <v>727</v>
      </c>
      <c r="C356" s="33" t="s">
        <v>102</v>
      </c>
      <c r="D356" s="35">
        <f>D357</f>
        <v>348.7</v>
      </c>
      <c r="E356" s="35">
        <f t="shared" ref="E356:F357" si="67">E357</f>
        <v>0</v>
      </c>
      <c r="F356" s="35">
        <f t="shared" si="67"/>
        <v>0</v>
      </c>
    </row>
    <row r="357" spans="1:6" s="25" customFormat="1" ht="64.5" x14ac:dyDescent="0.25">
      <c r="A357" s="36" t="s">
        <v>111</v>
      </c>
      <c r="B357" s="33" t="s">
        <v>727</v>
      </c>
      <c r="C357" s="33" t="s">
        <v>112</v>
      </c>
      <c r="D357" s="35">
        <f>D358</f>
        <v>348.7</v>
      </c>
      <c r="E357" s="35">
        <f t="shared" si="67"/>
        <v>0</v>
      </c>
      <c r="F357" s="35">
        <f t="shared" si="67"/>
        <v>0</v>
      </c>
    </row>
    <row r="358" spans="1:6" s="25" customFormat="1" ht="15" x14ac:dyDescent="0.25">
      <c r="A358" s="36" t="s">
        <v>240</v>
      </c>
      <c r="B358" s="33" t="s">
        <v>727</v>
      </c>
      <c r="C358" s="33" t="s">
        <v>241</v>
      </c>
      <c r="D358" s="35">
        <f>168+180.7</f>
        <v>348.7</v>
      </c>
      <c r="E358" s="35">
        <v>0</v>
      </c>
      <c r="F358" s="35">
        <v>0</v>
      </c>
    </row>
    <row r="359" spans="1:6" s="25" customFormat="1" ht="37.5" customHeight="1" x14ac:dyDescent="0.25">
      <c r="A359" s="36" t="s">
        <v>422</v>
      </c>
      <c r="B359" s="33" t="s">
        <v>423</v>
      </c>
      <c r="C359" s="33" t="s">
        <v>102</v>
      </c>
      <c r="D359" s="35">
        <f>D360</f>
        <v>55.2</v>
      </c>
      <c r="E359" s="35">
        <f t="shared" ref="E359:F361" si="68">E360</f>
        <v>50.2</v>
      </c>
      <c r="F359" s="35">
        <f t="shared" si="68"/>
        <v>50.2</v>
      </c>
    </row>
    <row r="360" spans="1:6" s="25" customFormat="1" ht="25.5" customHeight="1" x14ac:dyDescent="0.25">
      <c r="A360" s="36" t="s">
        <v>238</v>
      </c>
      <c r="B360" s="33" t="s">
        <v>424</v>
      </c>
      <c r="C360" s="33" t="s">
        <v>102</v>
      </c>
      <c r="D360" s="35">
        <f>D361</f>
        <v>55.2</v>
      </c>
      <c r="E360" s="35">
        <f t="shared" si="68"/>
        <v>50.2</v>
      </c>
      <c r="F360" s="35">
        <f t="shared" si="68"/>
        <v>50.2</v>
      </c>
    </row>
    <row r="361" spans="1:6" s="25" customFormat="1" ht="26.25" customHeight="1" x14ac:dyDescent="0.25">
      <c r="A361" s="36" t="s">
        <v>121</v>
      </c>
      <c r="B361" s="33" t="s">
        <v>424</v>
      </c>
      <c r="C361" s="33" t="s">
        <v>122</v>
      </c>
      <c r="D361" s="35">
        <f>D362</f>
        <v>55.2</v>
      </c>
      <c r="E361" s="35">
        <f t="shared" si="68"/>
        <v>50.2</v>
      </c>
      <c r="F361" s="35">
        <f t="shared" si="68"/>
        <v>50.2</v>
      </c>
    </row>
    <row r="362" spans="1:6" s="25" customFormat="1" ht="26.25" x14ac:dyDescent="0.25">
      <c r="A362" s="36" t="s">
        <v>256</v>
      </c>
      <c r="B362" s="33" t="s">
        <v>424</v>
      </c>
      <c r="C362" s="33" t="s">
        <v>124</v>
      </c>
      <c r="D362" s="35">
        <f>50.2+5</f>
        <v>55.2</v>
      </c>
      <c r="E362" s="35">
        <v>50.2</v>
      </c>
      <c r="F362" s="35">
        <v>50.2</v>
      </c>
    </row>
    <row r="363" spans="1:6" s="25" customFormat="1" ht="26.25" x14ac:dyDescent="0.25">
      <c r="A363" s="36" t="s">
        <v>425</v>
      </c>
      <c r="B363" s="33" t="s">
        <v>426</v>
      </c>
      <c r="C363" s="33" t="s">
        <v>102</v>
      </c>
      <c r="D363" s="35">
        <f>D364+D367</f>
        <v>566.20000000000005</v>
      </c>
      <c r="E363" s="35">
        <f>E364+E367</f>
        <v>278.3</v>
      </c>
      <c r="F363" s="35">
        <f>F364+F367</f>
        <v>278.3</v>
      </c>
    </row>
    <row r="364" spans="1:6" s="25" customFormat="1" ht="27.75" customHeight="1" x14ac:dyDescent="0.25">
      <c r="A364" s="36" t="s">
        <v>238</v>
      </c>
      <c r="B364" s="33" t="s">
        <v>427</v>
      </c>
      <c r="C364" s="33" t="s">
        <v>102</v>
      </c>
      <c r="D364" s="35">
        <f t="shared" ref="D364:F365" si="69">D365</f>
        <v>519.6</v>
      </c>
      <c r="E364" s="35">
        <f t="shared" si="69"/>
        <v>231.70000000000002</v>
      </c>
      <c r="F364" s="35">
        <f t="shared" si="69"/>
        <v>231.70000000000002</v>
      </c>
    </row>
    <row r="365" spans="1:6" s="25" customFormat="1" ht="30.75" customHeight="1" x14ac:dyDescent="0.25">
      <c r="A365" s="36" t="s">
        <v>121</v>
      </c>
      <c r="B365" s="33" t="s">
        <v>427</v>
      </c>
      <c r="C365" s="33" t="s">
        <v>122</v>
      </c>
      <c r="D365" s="35">
        <f t="shared" si="69"/>
        <v>519.6</v>
      </c>
      <c r="E365" s="35">
        <f t="shared" si="69"/>
        <v>231.70000000000002</v>
      </c>
      <c r="F365" s="35">
        <f t="shared" si="69"/>
        <v>231.70000000000002</v>
      </c>
    </row>
    <row r="366" spans="1:6" s="25" customFormat="1" ht="26.25" x14ac:dyDescent="0.25">
      <c r="A366" s="36" t="s">
        <v>256</v>
      </c>
      <c r="B366" s="33" t="s">
        <v>427</v>
      </c>
      <c r="C366" s="33" t="s">
        <v>124</v>
      </c>
      <c r="D366" s="35">
        <f>384.1+59.2+20-42.1+35.6+62.8</f>
        <v>519.6</v>
      </c>
      <c r="E366" s="35">
        <f>384.1-152.4</f>
        <v>231.70000000000002</v>
      </c>
      <c r="F366" s="35">
        <f>384.1-152.4</f>
        <v>231.70000000000002</v>
      </c>
    </row>
    <row r="367" spans="1:6" s="25" customFormat="1" ht="51.75" x14ac:dyDescent="0.25">
      <c r="A367" s="36" t="s">
        <v>236</v>
      </c>
      <c r="B367" s="33" t="s">
        <v>428</v>
      </c>
      <c r="C367" s="33" t="s">
        <v>102</v>
      </c>
      <c r="D367" s="35">
        <f t="shared" ref="D367:F368" si="70">D368</f>
        <v>46.6</v>
      </c>
      <c r="E367" s="35">
        <f t="shared" si="70"/>
        <v>46.6</v>
      </c>
      <c r="F367" s="35">
        <f t="shared" si="70"/>
        <v>46.6</v>
      </c>
    </row>
    <row r="368" spans="1:6" s="25" customFormat="1" ht="15" x14ac:dyDescent="0.25">
      <c r="A368" s="36" t="s">
        <v>125</v>
      </c>
      <c r="B368" s="33" t="s">
        <v>428</v>
      </c>
      <c r="C368" s="33" t="s">
        <v>126</v>
      </c>
      <c r="D368" s="35">
        <f t="shared" si="70"/>
        <v>46.6</v>
      </c>
      <c r="E368" s="35">
        <f t="shared" si="70"/>
        <v>46.6</v>
      </c>
      <c r="F368" s="35">
        <f t="shared" si="70"/>
        <v>46.6</v>
      </c>
    </row>
    <row r="369" spans="1:6" s="25" customFormat="1" ht="15" x14ac:dyDescent="0.25">
      <c r="A369" s="36" t="s">
        <v>127</v>
      </c>
      <c r="B369" s="33" t="s">
        <v>428</v>
      </c>
      <c r="C369" s="33" t="s">
        <v>128</v>
      </c>
      <c r="D369" s="35">
        <v>46.6</v>
      </c>
      <c r="E369" s="35">
        <v>46.6</v>
      </c>
      <c r="F369" s="35">
        <v>46.6</v>
      </c>
    </row>
    <row r="370" spans="1:6" s="25" customFormat="1" ht="76.5" customHeight="1" x14ac:dyDescent="0.2">
      <c r="A370" s="52" t="s">
        <v>516</v>
      </c>
      <c r="B370" s="31" t="s">
        <v>517</v>
      </c>
      <c r="C370" s="31" t="s">
        <v>102</v>
      </c>
      <c r="D370" s="32">
        <f>D371</f>
        <v>2005.6</v>
      </c>
      <c r="E370" s="32">
        <f t="shared" ref="E370:F373" si="71">E371</f>
        <v>1380.8999999999999</v>
      </c>
      <c r="F370" s="32">
        <f t="shared" si="71"/>
        <v>1380.8999999999999</v>
      </c>
    </row>
    <row r="371" spans="1:6" s="25" customFormat="1" ht="52.5" customHeight="1" x14ac:dyDescent="0.25">
      <c r="A371" s="36" t="s">
        <v>518</v>
      </c>
      <c r="B371" s="33" t="s">
        <v>519</v>
      </c>
      <c r="C371" s="33" t="s">
        <v>102</v>
      </c>
      <c r="D371" s="35">
        <f>D372+D375+D378+D381+D384</f>
        <v>2005.6</v>
      </c>
      <c r="E371" s="35">
        <f t="shared" ref="E371:F371" si="72">E372+E375</f>
        <v>1380.8999999999999</v>
      </c>
      <c r="F371" s="35">
        <f t="shared" si="72"/>
        <v>1380.8999999999999</v>
      </c>
    </row>
    <row r="372" spans="1:6" s="25" customFormat="1" ht="39" x14ac:dyDescent="0.25">
      <c r="A372" s="36" t="s">
        <v>403</v>
      </c>
      <c r="B372" s="33" t="s">
        <v>520</v>
      </c>
      <c r="C372" s="33" t="s">
        <v>102</v>
      </c>
      <c r="D372" s="35">
        <f>D373</f>
        <v>1562.3999999999999</v>
      </c>
      <c r="E372" s="35">
        <f t="shared" si="71"/>
        <v>1380.8999999999999</v>
      </c>
      <c r="F372" s="35">
        <f t="shared" si="71"/>
        <v>1380.8999999999999</v>
      </c>
    </row>
    <row r="373" spans="1:6" s="25" customFormat="1" ht="26.25" x14ac:dyDescent="0.25">
      <c r="A373" s="36" t="s">
        <v>395</v>
      </c>
      <c r="B373" s="33" t="s">
        <v>520</v>
      </c>
      <c r="C373" s="33" t="s">
        <v>396</v>
      </c>
      <c r="D373" s="35">
        <f>D374</f>
        <v>1562.3999999999999</v>
      </c>
      <c r="E373" s="35">
        <f t="shared" si="71"/>
        <v>1380.8999999999999</v>
      </c>
      <c r="F373" s="35">
        <f t="shared" si="71"/>
        <v>1380.8999999999999</v>
      </c>
    </row>
    <row r="374" spans="1:6" s="25" customFormat="1" ht="15" x14ac:dyDescent="0.25">
      <c r="A374" s="36" t="s">
        <v>397</v>
      </c>
      <c r="B374" s="33" t="s">
        <v>520</v>
      </c>
      <c r="C374" s="33" t="s">
        <v>398</v>
      </c>
      <c r="D374" s="35">
        <f>1336.1+6+100+80-1.5-22.2+64</f>
        <v>1562.3999999999999</v>
      </c>
      <c r="E374" s="35">
        <f>1336.1+6+100-61.2</f>
        <v>1380.8999999999999</v>
      </c>
      <c r="F374" s="35">
        <f>1336.1+6+100-61.2</f>
        <v>1380.8999999999999</v>
      </c>
    </row>
    <row r="375" spans="1:6" s="25" customFormat="1" ht="26.25" x14ac:dyDescent="0.25">
      <c r="A375" s="36" t="s">
        <v>715</v>
      </c>
      <c r="B375" s="33" t="s">
        <v>731</v>
      </c>
      <c r="C375" s="33" t="s">
        <v>102</v>
      </c>
      <c r="D375" s="35">
        <f>D376</f>
        <v>228.7</v>
      </c>
      <c r="E375" s="35">
        <f t="shared" ref="E375:F376" si="73">E376</f>
        <v>0</v>
      </c>
      <c r="F375" s="35">
        <f t="shared" si="73"/>
        <v>0</v>
      </c>
    </row>
    <row r="376" spans="1:6" s="25" customFormat="1" ht="26.25" x14ac:dyDescent="0.25">
      <c r="A376" s="36" t="s">
        <v>395</v>
      </c>
      <c r="B376" s="33" t="s">
        <v>731</v>
      </c>
      <c r="C376" s="33" t="s">
        <v>396</v>
      </c>
      <c r="D376" s="35">
        <f>D377</f>
        <v>228.7</v>
      </c>
      <c r="E376" s="35">
        <f t="shared" si="73"/>
        <v>0</v>
      </c>
      <c r="F376" s="35">
        <f t="shared" si="73"/>
        <v>0</v>
      </c>
    </row>
    <row r="377" spans="1:6" s="25" customFormat="1" ht="15" x14ac:dyDescent="0.25">
      <c r="A377" s="36" t="s">
        <v>397</v>
      </c>
      <c r="B377" s="33" t="s">
        <v>731</v>
      </c>
      <c r="C377" s="33" t="s">
        <v>398</v>
      </c>
      <c r="D377" s="35">
        <f>28.7+200</f>
        <v>228.7</v>
      </c>
      <c r="E377" s="35">
        <v>0</v>
      </c>
      <c r="F377" s="35">
        <v>0</v>
      </c>
    </row>
    <row r="378" spans="1:6" s="25" customFormat="1" ht="42.75" customHeight="1" x14ac:dyDescent="0.25">
      <c r="A378" s="36" t="s">
        <v>717</v>
      </c>
      <c r="B378" s="33" t="s">
        <v>730</v>
      </c>
      <c r="C378" s="33" t="s">
        <v>102</v>
      </c>
      <c r="D378" s="35">
        <f>D379</f>
        <v>12</v>
      </c>
      <c r="E378" s="35">
        <f t="shared" ref="E378:F379" si="74">E379</f>
        <v>0</v>
      </c>
      <c r="F378" s="35">
        <f t="shared" si="74"/>
        <v>0</v>
      </c>
    </row>
    <row r="379" spans="1:6" s="25" customFormat="1" ht="26.25" x14ac:dyDescent="0.25">
      <c r="A379" s="36" t="s">
        <v>395</v>
      </c>
      <c r="B379" s="33" t="s">
        <v>730</v>
      </c>
      <c r="C379" s="33" t="s">
        <v>396</v>
      </c>
      <c r="D379" s="35">
        <f>D380</f>
        <v>12</v>
      </c>
      <c r="E379" s="35">
        <f t="shared" si="74"/>
        <v>0</v>
      </c>
      <c r="F379" s="35">
        <f t="shared" si="74"/>
        <v>0</v>
      </c>
    </row>
    <row r="380" spans="1:6" s="25" customFormat="1" ht="15" x14ac:dyDescent="0.25">
      <c r="A380" s="36" t="s">
        <v>397</v>
      </c>
      <c r="B380" s="33" t="s">
        <v>730</v>
      </c>
      <c r="C380" s="33" t="s">
        <v>398</v>
      </c>
      <c r="D380" s="35">
        <f>1.5+10.5</f>
        <v>12</v>
      </c>
      <c r="E380" s="35">
        <v>0</v>
      </c>
      <c r="F380" s="35">
        <v>0</v>
      </c>
    </row>
    <row r="381" spans="1:6" s="25" customFormat="1" ht="26.25" x14ac:dyDescent="0.25">
      <c r="A381" s="36" t="s">
        <v>788</v>
      </c>
      <c r="B381" s="33" t="s">
        <v>789</v>
      </c>
      <c r="C381" s="33" t="s">
        <v>102</v>
      </c>
      <c r="D381" s="35">
        <f>D382</f>
        <v>179.5</v>
      </c>
      <c r="E381" s="35">
        <v>0</v>
      </c>
      <c r="F381" s="35">
        <v>0</v>
      </c>
    </row>
    <row r="382" spans="1:6" s="25" customFormat="1" ht="26.25" x14ac:dyDescent="0.25">
      <c r="A382" s="36" t="s">
        <v>395</v>
      </c>
      <c r="B382" s="33" t="s">
        <v>789</v>
      </c>
      <c r="C382" s="33" t="s">
        <v>396</v>
      </c>
      <c r="D382" s="35">
        <f>D383</f>
        <v>179.5</v>
      </c>
      <c r="E382" s="35">
        <v>0</v>
      </c>
      <c r="F382" s="35">
        <v>0</v>
      </c>
    </row>
    <row r="383" spans="1:6" s="25" customFormat="1" ht="15" x14ac:dyDescent="0.25">
      <c r="A383" s="36" t="s">
        <v>397</v>
      </c>
      <c r="B383" s="33" t="s">
        <v>789</v>
      </c>
      <c r="C383" s="33" t="s">
        <v>398</v>
      </c>
      <c r="D383" s="35">
        <v>179.5</v>
      </c>
      <c r="E383" s="35">
        <v>0</v>
      </c>
      <c r="F383" s="35">
        <v>0</v>
      </c>
    </row>
    <row r="384" spans="1:6" s="25" customFormat="1" ht="39" x14ac:dyDescent="0.25">
      <c r="A384" s="36" t="s">
        <v>791</v>
      </c>
      <c r="B384" s="33" t="s">
        <v>823</v>
      </c>
      <c r="C384" s="33" t="s">
        <v>102</v>
      </c>
      <c r="D384" s="35">
        <f>D385</f>
        <v>23</v>
      </c>
      <c r="E384" s="35">
        <v>0</v>
      </c>
      <c r="F384" s="35">
        <v>0</v>
      </c>
    </row>
    <row r="385" spans="1:6" s="25" customFormat="1" ht="26.25" x14ac:dyDescent="0.25">
      <c r="A385" s="36" t="s">
        <v>395</v>
      </c>
      <c r="B385" s="33" t="s">
        <v>823</v>
      </c>
      <c r="C385" s="33" t="s">
        <v>396</v>
      </c>
      <c r="D385" s="35">
        <f>D386</f>
        <v>23</v>
      </c>
      <c r="E385" s="35">
        <v>0</v>
      </c>
      <c r="F385" s="35">
        <v>0</v>
      </c>
    </row>
    <row r="386" spans="1:6" s="25" customFormat="1" ht="15" x14ac:dyDescent="0.25">
      <c r="A386" s="36" t="s">
        <v>397</v>
      </c>
      <c r="B386" s="33" t="s">
        <v>823</v>
      </c>
      <c r="C386" s="33" t="s">
        <v>398</v>
      </c>
      <c r="D386" s="35">
        <v>23</v>
      </c>
      <c r="E386" s="35">
        <v>0</v>
      </c>
      <c r="F386" s="35">
        <v>0</v>
      </c>
    </row>
    <row r="387" spans="1:6" s="25" customFormat="1" ht="96" customHeight="1" x14ac:dyDescent="0.2">
      <c r="A387" s="52" t="s">
        <v>429</v>
      </c>
      <c r="B387" s="31" t="s">
        <v>430</v>
      </c>
      <c r="C387" s="31" t="s">
        <v>102</v>
      </c>
      <c r="D387" s="32">
        <f>D388</f>
        <v>27128.399999999998</v>
      </c>
      <c r="E387" s="32">
        <f>E388</f>
        <v>19874.900000000001</v>
      </c>
      <c r="F387" s="32">
        <f>F388</f>
        <v>20426.599999999999</v>
      </c>
    </row>
    <row r="388" spans="1:6" s="25" customFormat="1" ht="60.75" customHeight="1" x14ac:dyDescent="0.25">
      <c r="A388" s="36" t="s">
        <v>431</v>
      </c>
      <c r="B388" s="33" t="s">
        <v>432</v>
      </c>
      <c r="C388" s="33" t="s">
        <v>102</v>
      </c>
      <c r="D388" s="35">
        <f>D398+D401+D404+D392+D395+D389</f>
        <v>27128.399999999998</v>
      </c>
      <c r="E388" s="35">
        <f>E398+E401+E404+E392</f>
        <v>19874.900000000001</v>
      </c>
      <c r="F388" s="35">
        <f>F398+F401+F404+F392</f>
        <v>20426.599999999999</v>
      </c>
    </row>
    <row r="389" spans="1:6" s="25" customFormat="1" ht="47.25" customHeight="1" x14ac:dyDescent="0.25">
      <c r="A389" s="36" t="s">
        <v>791</v>
      </c>
      <c r="B389" s="33" t="s">
        <v>811</v>
      </c>
      <c r="C389" s="33" t="s">
        <v>102</v>
      </c>
      <c r="D389" s="35">
        <f>D390</f>
        <v>2308.5</v>
      </c>
      <c r="E389" s="35">
        <v>0</v>
      </c>
      <c r="F389" s="35">
        <v>0</v>
      </c>
    </row>
    <row r="390" spans="1:6" s="25" customFormat="1" ht="38.25" customHeight="1" x14ac:dyDescent="0.25">
      <c r="A390" s="36" t="s">
        <v>395</v>
      </c>
      <c r="B390" s="33" t="s">
        <v>811</v>
      </c>
      <c r="C390" s="33" t="s">
        <v>396</v>
      </c>
      <c r="D390" s="35">
        <f>D391</f>
        <v>2308.5</v>
      </c>
      <c r="E390" s="35">
        <v>0</v>
      </c>
      <c r="F390" s="35">
        <v>0</v>
      </c>
    </row>
    <row r="391" spans="1:6" s="25" customFormat="1" ht="23.25" customHeight="1" x14ac:dyDescent="0.25">
      <c r="A391" s="36" t="s">
        <v>397</v>
      </c>
      <c r="B391" s="33" t="s">
        <v>811</v>
      </c>
      <c r="C391" s="33" t="s">
        <v>398</v>
      </c>
      <c r="D391" s="35">
        <f>2449.4-140.9</f>
        <v>2308.5</v>
      </c>
      <c r="E391" s="35">
        <v>0</v>
      </c>
      <c r="F391" s="35">
        <v>0</v>
      </c>
    </row>
    <row r="392" spans="1:6" s="25" customFormat="1" ht="32.25" customHeight="1" x14ac:dyDescent="0.25">
      <c r="A392" s="36" t="s">
        <v>715</v>
      </c>
      <c r="B392" s="33" t="s">
        <v>724</v>
      </c>
      <c r="C392" s="33" t="s">
        <v>102</v>
      </c>
      <c r="D392" s="35">
        <f>D393</f>
        <v>605</v>
      </c>
      <c r="E392" s="35">
        <f t="shared" ref="E392:F393" si="75">E393</f>
        <v>0</v>
      </c>
      <c r="F392" s="35">
        <f t="shared" si="75"/>
        <v>0</v>
      </c>
    </row>
    <row r="393" spans="1:6" s="25" customFormat="1" ht="33" customHeight="1" x14ac:dyDescent="0.25">
      <c r="A393" s="36" t="s">
        <v>395</v>
      </c>
      <c r="B393" s="33" t="s">
        <v>724</v>
      </c>
      <c r="C393" s="33" t="s">
        <v>396</v>
      </c>
      <c r="D393" s="35">
        <f>D394</f>
        <v>605</v>
      </c>
      <c r="E393" s="35">
        <f t="shared" si="75"/>
        <v>0</v>
      </c>
      <c r="F393" s="35">
        <f t="shared" si="75"/>
        <v>0</v>
      </c>
    </row>
    <row r="394" spans="1:6" s="25" customFormat="1" ht="21.75" customHeight="1" x14ac:dyDescent="0.25">
      <c r="A394" s="36" t="s">
        <v>397</v>
      </c>
      <c r="B394" s="33" t="s">
        <v>724</v>
      </c>
      <c r="C394" s="33" t="s">
        <v>398</v>
      </c>
      <c r="D394" s="35">
        <f>225+380</f>
        <v>605</v>
      </c>
      <c r="E394" s="35">
        <v>0</v>
      </c>
      <c r="F394" s="35">
        <v>0</v>
      </c>
    </row>
    <row r="395" spans="1:6" s="25" customFormat="1" ht="44.25" customHeight="1" x14ac:dyDescent="0.25">
      <c r="A395" s="36" t="s">
        <v>717</v>
      </c>
      <c r="B395" s="33" t="s">
        <v>725</v>
      </c>
      <c r="C395" s="33" t="s">
        <v>102</v>
      </c>
      <c r="D395" s="35">
        <f>D396</f>
        <v>31.8</v>
      </c>
      <c r="E395" s="35">
        <f t="shared" ref="E395:F396" si="76">E396</f>
        <v>0</v>
      </c>
      <c r="F395" s="35">
        <f t="shared" si="76"/>
        <v>0</v>
      </c>
    </row>
    <row r="396" spans="1:6" s="25" customFormat="1" ht="33" customHeight="1" x14ac:dyDescent="0.25">
      <c r="A396" s="36" t="s">
        <v>395</v>
      </c>
      <c r="B396" s="33" t="s">
        <v>725</v>
      </c>
      <c r="C396" s="33" t="s">
        <v>396</v>
      </c>
      <c r="D396" s="35">
        <f>D397</f>
        <v>31.8</v>
      </c>
      <c r="E396" s="35">
        <f t="shared" si="76"/>
        <v>0</v>
      </c>
      <c r="F396" s="35">
        <f t="shared" si="76"/>
        <v>0</v>
      </c>
    </row>
    <row r="397" spans="1:6" s="25" customFormat="1" ht="21.75" customHeight="1" x14ac:dyDescent="0.25">
      <c r="A397" s="36" t="s">
        <v>397</v>
      </c>
      <c r="B397" s="33" t="s">
        <v>725</v>
      </c>
      <c r="C397" s="33" t="s">
        <v>398</v>
      </c>
      <c r="D397" s="35">
        <f>12.5+19.3</f>
        <v>31.8</v>
      </c>
      <c r="E397" s="35">
        <v>0</v>
      </c>
      <c r="F397" s="35">
        <v>0</v>
      </c>
    </row>
    <row r="398" spans="1:6" s="25" customFormat="1" ht="71.25" customHeight="1" x14ac:dyDescent="0.25">
      <c r="A398" s="36" t="s">
        <v>433</v>
      </c>
      <c r="B398" s="33" t="s">
        <v>434</v>
      </c>
      <c r="C398" s="33" t="s">
        <v>102</v>
      </c>
      <c r="D398" s="35">
        <f t="shared" ref="D398:F399" si="77">D399</f>
        <v>294.39999999999998</v>
      </c>
      <c r="E398" s="35">
        <f t="shared" si="77"/>
        <v>294.39999999999998</v>
      </c>
      <c r="F398" s="35">
        <f t="shared" si="77"/>
        <v>304.5</v>
      </c>
    </row>
    <row r="399" spans="1:6" s="25" customFormat="1" ht="29.25" customHeight="1" x14ac:dyDescent="0.25">
      <c r="A399" s="36" t="s">
        <v>395</v>
      </c>
      <c r="B399" s="33" t="s">
        <v>434</v>
      </c>
      <c r="C399" s="33" t="s">
        <v>396</v>
      </c>
      <c r="D399" s="35">
        <f t="shared" si="77"/>
        <v>294.39999999999998</v>
      </c>
      <c r="E399" s="35">
        <f t="shared" si="77"/>
        <v>294.39999999999998</v>
      </c>
      <c r="F399" s="35">
        <f t="shared" si="77"/>
        <v>304.5</v>
      </c>
    </row>
    <row r="400" spans="1:6" s="25" customFormat="1" ht="20.25" customHeight="1" x14ac:dyDescent="0.25">
      <c r="A400" s="36" t="s">
        <v>397</v>
      </c>
      <c r="B400" s="33" t="s">
        <v>434</v>
      </c>
      <c r="C400" s="33" t="s">
        <v>398</v>
      </c>
      <c r="D400" s="35">
        <v>294.39999999999998</v>
      </c>
      <c r="E400" s="35">
        <v>294.39999999999998</v>
      </c>
      <c r="F400" s="35">
        <v>304.5</v>
      </c>
    </row>
    <row r="401" spans="1:6" s="25" customFormat="1" ht="41.25" customHeight="1" x14ac:dyDescent="0.25">
      <c r="A401" s="36" t="s">
        <v>403</v>
      </c>
      <c r="B401" s="33" t="s">
        <v>435</v>
      </c>
      <c r="C401" s="33" t="s">
        <v>102</v>
      </c>
      <c r="D401" s="35">
        <f t="shared" ref="D401:F402" si="78">D402</f>
        <v>7643.1</v>
      </c>
      <c r="E401" s="35">
        <f t="shared" si="78"/>
        <v>7661.6</v>
      </c>
      <c r="F401" s="35">
        <f t="shared" si="78"/>
        <v>7797.7999999999993</v>
      </c>
    </row>
    <row r="402" spans="1:6" s="25" customFormat="1" ht="27.75" customHeight="1" x14ac:dyDescent="0.25">
      <c r="A402" s="36" t="s">
        <v>395</v>
      </c>
      <c r="B402" s="33" t="s">
        <v>435</v>
      </c>
      <c r="C402" s="33" t="s">
        <v>396</v>
      </c>
      <c r="D402" s="35">
        <f t="shared" si="78"/>
        <v>7643.1</v>
      </c>
      <c r="E402" s="35">
        <f t="shared" si="78"/>
        <v>7661.6</v>
      </c>
      <c r="F402" s="35">
        <f t="shared" si="78"/>
        <v>7797.7999999999993</v>
      </c>
    </row>
    <row r="403" spans="1:6" s="25" customFormat="1" ht="18.75" customHeight="1" x14ac:dyDescent="0.25">
      <c r="A403" s="36" t="s">
        <v>397</v>
      </c>
      <c r="B403" s="33" t="s">
        <v>435</v>
      </c>
      <c r="C403" s="33" t="s">
        <v>398</v>
      </c>
      <c r="D403" s="35">
        <f>8885.5-12.5-1087.4-300+157.5</f>
        <v>7643.1</v>
      </c>
      <c r="E403" s="35">
        <f>10332.5-2670.9</f>
        <v>7661.6</v>
      </c>
      <c r="F403" s="35">
        <f>10562.3-2764.5</f>
        <v>7797.7999999999993</v>
      </c>
    </row>
    <row r="404" spans="1:6" s="25" customFormat="1" ht="30.75" customHeight="1" x14ac:dyDescent="0.25">
      <c r="A404" s="36" t="s">
        <v>436</v>
      </c>
      <c r="B404" s="33" t="s">
        <v>437</v>
      </c>
      <c r="C404" s="33" t="s">
        <v>102</v>
      </c>
      <c r="D404" s="35">
        <f t="shared" ref="D404:F405" si="79">D405</f>
        <v>16245.6</v>
      </c>
      <c r="E404" s="35">
        <f t="shared" si="79"/>
        <v>11918.9</v>
      </c>
      <c r="F404" s="35">
        <f t="shared" si="79"/>
        <v>12324.3</v>
      </c>
    </row>
    <row r="405" spans="1:6" s="25" customFormat="1" ht="31.5" customHeight="1" x14ac:dyDescent="0.25">
      <c r="A405" s="36" t="s">
        <v>395</v>
      </c>
      <c r="B405" s="33" t="s">
        <v>437</v>
      </c>
      <c r="C405" s="33" t="s">
        <v>396</v>
      </c>
      <c r="D405" s="35">
        <f t="shared" si="79"/>
        <v>16245.6</v>
      </c>
      <c r="E405" s="35">
        <f t="shared" si="79"/>
        <v>11918.9</v>
      </c>
      <c r="F405" s="35">
        <f t="shared" si="79"/>
        <v>12324.3</v>
      </c>
    </row>
    <row r="406" spans="1:6" s="25" customFormat="1" ht="15" x14ac:dyDescent="0.25">
      <c r="A406" s="36" t="s">
        <v>397</v>
      </c>
      <c r="B406" s="33" t="s">
        <v>437</v>
      </c>
      <c r="C406" s="33" t="s">
        <v>398</v>
      </c>
      <c r="D406" s="35">
        <f>11524.7+2641+2079.9</f>
        <v>16245.6</v>
      </c>
      <c r="E406" s="35">
        <v>11918.9</v>
      </c>
      <c r="F406" s="35">
        <v>12324.3</v>
      </c>
    </row>
    <row r="407" spans="1:6" s="25" customFormat="1" ht="25.5" x14ac:dyDescent="0.2">
      <c r="A407" s="52" t="s">
        <v>211</v>
      </c>
      <c r="B407" s="31" t="s">
        <v>212</v>
      </c>
      <c r="C407" s="31" t="s">
        <v>102</v>
      </c>
      <c r="D407" s="32">
        <f>D408+D416+D412</f>
        <v>3487.1</v>
      </c>
      <c r="E407" s="32">
        <f>E408+E416+E412</f>
        <v>5695.3</v>
      </c>
      <c r="F407" s="32">
        <f>F408+F416+F412</f>
        <v>5836.6</v>
      </c>
    </row>
    <row r="408" spans="1:6" s="25" customFormat="1" ht="39" hidden="1" x14ac:dyDescent="0.25">
      <c r="A408" s="36" t="s">
        <v>213</v>
      </c>
      <c r="B408" s="33" t="s">
        <v>214</v>
      </c>
      <c r="C408" s="33" t="s">
        <v>102</v>
      </c>
      <c r="D408" s="35">
        <f>D409</f>
        <v>0</v>
      </c>
      <c r="E408" s="35">
        <f t="shared" ref="E408:F410" si="80">E409</f>
        <v>0</v>
      </c>
      <c r="F408" s="35">
        <f t="shared" si="80"/>
        <v>0</v>
      </c>
    </row>
    <row r="409" spans="1:6" s="25" customFormat="1" ht="15" hidden="1" x14ac:dyDescent="0.25">
      <c r="A409" s="36" t="s">
        <v>180</v>
      </c>
      <c r="B409" s="33" t="s">
        <v>215</v>
      </c>
      <c r="C409" s="33" t="s">
        <v>102</v>
      </c>
      <c r="D409" s="35">
        <f>D410</f>
        <v>0</v>
      </c>
      <c r="E409" s="35">
        <f t="shared" si="80"/>
        <v>0</v>
      </c>
      <c r="F409" s="35">
        <f t="shared" si="80"/>
        <v>0</v>
      </c>
    </row>
    <row r="410" spans="1:6" s="25" customFormat="1" ht="29.25" hidden="1" customHeight="1" x14ac:dyDescent="0.25">
      <c r="A410" s="36" t="s">
        <v>121</v>
      </c>
      <c r="B410" s="33" t="s">
        <v>215</v>
      </c>
      <c r="C410" s="33" t="s">
        <v>122</v>
      </c>
      <c r="D410" s="35">
        <f>D411</f>
        <v>0</v>
      </c>
      <c r="E410" s="35">
        <f t="shared" si="80"/>
        <v>0</v>
      </c>
      <c r="F410" s="35">
        <f t="shared" si="80"/>
        <v>0</v>
      </c>
    </row>
    <row r="411" spans="1:6" s="25" customFormat="1" ht="26.25" hidden="1" x14ac:dyDescent="0.25">
      <c r="A411" s="36" t="s">
        <v>123</v>
      </c>
      <c r="B411" s="33" t="s">
        <v>215</v>
      </c>
      <c r="C411" s="33" t="s">
        <v>124</v>
      </c>
      <c r="D411" s="35"/>
      <c r="E411" s="35"/>
      <c r="F411" s="35"/>
    </row>
    <row r="412" spans="1:6" s="25" customFormat="1" ht="39" x14ac:dyDescent="0.25">
      <c r="A412" s="36" t="s">
        <v>213</v>
      </c>
      <c r="B412" s="33" t="s">
        <v>214</v>
      </c>
      <c r="C412" s="33" t="s">
        <v>102</v>
      </c>
      <c r="D412" s="35">
        <f>D413</f>
        <v>38.699999999999989</v>
      </c>
      <c r="E412" s="35">
        <f t="shared" ref="E412:F414" si="81">E413</f>
        <v>0</v>
      </c>
      <c r="F412" s="35">
        <f t="shared" si="81"/>
        <v>0</v>
      </c>
    </row>
    <row r="413" spans="1:6" s="25" customFormat="1" ht="15" x14ac:dyDescent="0.25">
      <c r="A413" s="36" t="s">
        <v>180</v>
      </c>
      <c r="B413" s="33" t="s">
        <v>215</v>
      </c>
      <c r="C413" s="33" t="s">
        <v>102</v>
      </c>
      <c r="D413" s="35">
        <f>D414</f>
        <v>38.699999999999989</v>
      </c>
      <c r="E413" s="35">
        <f t="shared" si="81"/>
        <v>0</v>
      </c>
      <c r="F413" s="35">
        <f t="shared" si="81"/>
        <v>0</v>
      </c>
    </row>
    <row r="414" spans="1:6" s="25" customFormat="1" ht="26.25" x14ac:dyDescent="0.25">
      <c r="A414" s="36" t="s">
        <v>121</v>
      </c>
      <c r="B414" s="33" t="s">
        <v>215</v>
      </c>
      <c r="C414" s="33" t="s">
        <v>122</v>
      </c>
      <c r="D414" s="35">
        <f>D415</f>
        <v>38.699999999999989</v>
      </c>
      <c r="E414" s="35">
        <f t="shared" si="81"/>
        <v>0</v>
      </c>
      <c r="F414" s="35">
        <f t="shared" si="81"/>
        <v>0</v>
      </c>
    </row>
    <row r="415" spans="1:6" s="25" customFormat="1" ht="26.25" x14ac:dyDescent="0.25">
      <c r="A415" s="36" t="s">
        <v>123</v>
      </c>
      <c r="B415" s="33" t="s">
        <v>215</v>
      </c>
      <c r="C415" s="33" t="s">
        <v>124</v>
      </c>
      <c r="D415" s="35">
        <f>360-321.3</f>
        <v>38.699999999999989</v>
      </c>
      <c r="E415" s="35">
        <v>0</v>
      </c>
      <c r="F415" s="35">
        <v>0</v>
      </c>
    </row>
    <row r="416" spans="1:6" s="25" customFormat="1" ht="15" x14ac:dyDescent="0.25">
      <c r="A416" s="36" t="s">
        <v>221</v>
      </c>
      <c r="B416" s="33" t="s">
        <v>222</v>
      </c>
      <c r="C416" s="33" t="s">
        <v>102</v>
      </c>
      <c r="D416" s="35">
        <f>D417</f>
        <v>3448.4</v>
      </c>
      <c r="E416" s="35">
        <f t="shared" ref="E416:F418" si="82">E417</f>
        <v>5695.3</v>
      </c>
      <c r="F416" s="35">
        <f t="shared" si="82"/>
        <v>5836.6</v>
      </c>
    </row>
    <row r="417" spans="1:6" s="25" customFormat="1" ht="15" x14ac:dyDescent="0.25">
      <c r="A417" s="36" t="s">
        <v>180</v>
      </c>
      <c r="B417" s="33" t="s">
        <v>223</v>
      </c>
      <c r="C417" s="33" t="s">
        <v>102</v>
      </c>
      <c r="D417" s="35">
        <f>D418+D437</f>
        <v>3448.4</v>
      </c>
      <c r="E417" s="35">
        <f t="shared" si="82"/>
        <v>5695.3</v>
      </c>
      <c r="F417" s="35">
        <f t="shared" si="82"/>
        <v>5836.6</v>
      </c>
    </row>
    <row r="418" spans="1:6" s="25" customFormat="1" ht="29.25" customHeight="1" x14ac:dyDescent="0.25">
      <c r="A418" s="36" t="s">
        <v>121</v>
      </c>
      <c r="B418" s="33" t="s">
        <v>223</v>
      </c>
      <c r="C418" s="33" t="s">
        <v>122</v>
      </c>
      <c r="D418" s="35">
        <f>D419</f>
        <v>2748.4</v>
      </c>
      <c r="E418" s="35">
        <f t="shared" si="82"/>
        <v>5695.3</v>
      </c>
      <c r="F418" s="35">
        <f t="shared" si="82"/>
        <v>5836.6</v>
      </c>
    </row>
    <row r="419" spans="1:6" s="25" customFormat="1" ht="26.25" x14ac:dyDescent="0.25">
      <c r="A419" s="36" t="s">
        <v>123</v>
      </c>
      <c r="B419" s="33" t="s">
        <v>223</v>
      </c>
      <c r="C419" s="33" t="s">
        <v>124</v>
      </c>
      <c r="D419" s="35">
        <f>430+119.9+166.6+90+124.2+396-2+2143.9-119.9-1.9-127.4-396.4-74.6</f>
        <v>2748.4</v>
      </c>
      <c r="E419" s="35">
        <f>430+119.9+166.6+4978.8</f>
        <v>5695.3</v>
      </c>
      <c r="F419" s="35">
        <f>430+119.9+166.6+5120.1</f>
        <v>5836.6</v>
      </c>
    </row>
    <row r="420" spans="1:6" s="25" customFormat="1" ht="39" hidden="1" x14ac:dyDescent="0.25">
      <c r="A420" s="36" t="s">
        <v>383</v>
      </c>
      <c r="B420" s="33" t="s">
        <v>384</v>
      </c>
      <c r="C420" s="33" t="s">
        <v>102</v>
      </c>
      <c r="D420" s="35">
        <f>D421</f>
        <v>0</v>
      </c>
      <c r="E420" s="35">
        <f t="shared" ref="E420:F422" si="83">E421</f>
        <v>0</v>
      </c>
      <c r="F420" s="35">
        <f t="shared" si="83"/>
        <v>0</v>
      </c>
    </row>
    <row r="421" spans="1:6" s="25" customFormat="1" ht="15" hidden="1" x14ac:dyDescent="0.25">
      <c r="A421" s="36" t="s">
        <v>180</v>
      </c>
      <c r="B421" s="33" t="s">
        <v>385</v>
      </c>
      <c r="C421" s="33" t="s">
        <v>102</v>
      </c>
      <c r="D421" s="35">
        <f>D422</f>
        <v>0</v>
      </c>
      <c r="E421" s="35">
        <f t="shared" si="83"/>
        <v>0</v>
      </c>
      <c r="F421" s="35">
        <f t="shared" si="83"/>
        <v>0</v>
      </c>
    </row>
    <row r="422" spans="1:6" s="25" customFormat="1" ht="39" hidden="1" x14ac:dyDescent="0.25">
      <c r="A422" s="36" t="s">
        <v>227</v>
      </c>
      <c r="B422" s="33" t="s">
        <v>385</v>
      </c>
      <c r="C422" s="33" t="s">
        <v>228</v>
      </c>
      <c r="D422" s="35">
        <f>D423</f>
        <v>0</v>
      </c>
      <c r="E422" s="35">
        <f t="shared" si="83"/>
        <v>0</v>
      </c>
      <c r="F422" s="35">
        <f t="shared" si="83"/>
        <v>0</v>
      </c>
    </row>
    <row r="423" spans="1:6" s="25" customFormat="1" ht="15" hidden="1" x14ac:dyDescent="0.25">
      <c r="A423" s="36" t="s">
        <v>229</v>
      </c>
      <c r="B423" s="33" t="s">
        <v>385</v>
      </c>
      <c r="C423" s="33" t="s">
        <v>230</v>
      </c>
      <c r="D423" s="35"/>
      <c r="E423" s="35"/>
      <c r="F423" s="35"/>
    </row>
    <row r="424" spans="1:6" s="25" customFormat="1" ht="26.25" hidden="1" x14ac:dyDescent="0.25">
      <c r="A424" s="36" t="s">
        <v>231</v>
      </c>
      <c r="B424" s="33" t="s">
        <v>232</v>
      </c>
      <c r="C424" s="33" t="s">
        <v>102</v>
      </c>
      <c r="D424" s="35">
        <f>D425</f>
        <v>0</v>
      </c>
      <c r="E424" s="35">
        <f t="shared" ref="E424:F426" si="84">E425</f>
        <v>0</v>
      </c>
      <c r="F424" s="35">
        <f t="shared" si="84"/>
        <v>0</v>
      </c>
    </row>
    <row r="425" spans="1:6" s="25" customFormat="1" ht="15" hidden="1" x14ac:dyDescent="0.25">
      <c r="A425" s="36" t="s">
        <v>180</v>
      </c>
      <c r="B425" s="33" t="s">
        <v>233</v>
      </c>
      <c r="C425" s="33" t="s">
        <v>102</v>
      </c>
      <c r="D425" s="35">
        <f>D426</f>
        <v>0</v>
      </c>
      <c r="E425" s="35">
        <f t="shared" si="84"/>
        <v>0</v>
      </c>
      <c r="F425" s="35">
        <f t="shared" si="84"/>
        <v>0</v>
      </c>
    </row>
    <row r="426" spans="1:6" s="25" customFormat="1" ht="26.25" hidden="1" x14ac:dyDescent="0.25">
      <c r="A426" s="36" t="s">
        <v>121</v>
      </c>
      <c r="B426" s="33" t="s">
        <v>233</v>
      </c>
      <c r="C426" s="33" t="s">
        <v>122</v>
      </c>
      <c r="D426" s="35">
        <f>D427</f>
        <v>0</v>
      </c>
      <c r="E426" s="35">
        <f t="shared" si="84"/>
        <v>0</v>
      </c>
      <c r="F426" s="35">
        <f t="shared" si="84"/>
        <v>0</v>
      </c>
    </row>
    <row r="427" spans="1:6" s="25" customFormat="1" ht="26.25" hidden="1" x14ac:dyDescent="0.25">
      <c r="A427" s="36" t="s">
        <v>123</v>
      </c>
      <c r="B427" s="33" t="s">
        <v>233</v>
      </c>
      <c r="C427" s="33" t="s">
        <v>124</v>
      </c>
      <c r="D427" s="35"/>
      <c r="E427" s="35"/>
      <c r="F427" s="35"/>
    </row>
    <row r="428" spans="1:6" s="25" customFormat="1" ht="38.25" hidden="1" x14ac:dyDescent="0.2">
      <c r="A428" s="52" t="s">
        <v>313</v>
      </c>
      <c r="B428" s="31" t="s">
        <v>314</v>
      </c>
      <c r="C428" s="31" t="s">
        <v>102</v>
      </c>
      <c r="D428" s="32">
        <f>D429</f>
        <v>0</v>
      </c>
      <c r="E428" s="32">
        <f t="shared" ref="E428:F431" si="85">E429</f>
        <v>0</v>
      </c>
      <c r="F428" s="32">
        <f t="shared" si="85"/>
        <v>0</v>
      </c>
    </row>
    <row r="429" spans="1:6" s="25" customFormat="1" ht="51.75" hidden="1" x14ac:dyDescent="0.25">
      <c r="A429" s="36" t="s">
        <v>315</v>
      </c>
      <c r="B429" s="33" t="s">
        <v>316</v>
      </c>
      <c r="C429" s="33" t="s">
        <v>102</v>
      </c>
      <c r="D429" s="35">
        <f>D430</f>
        <v>0</v>
      </c>
      <c r="E429" s="35">
        <f t="shared" si="85"/>
        <v>0</v>
      </c>
      <c r="F429" s="35">
        <f t="shared" si="85"/>
        <v>0</v>
      </c>
    </row>
    <row r="430" spans="1:6" s="25" customFormat="1" ht="39" hidden="1" x14ac:dyDescent="0.25">
      <c r="A430" s="36" t="s">
        <v>317</v>
      </c>
      <c r="B430" s="33" t="s">
        <v>318</v>
      </c>
      <c r="C430" s="33" t="s">
        <v>102</v>
      </c>
      <c r="D430" s="35">
        <f>D431</f>
        <v>0</v>
      </c>
      <c r="E430" s="35">
        <f t="shared" si="85"/>
        <v>0</v>
      </c>
      <c r="F430" s="35">
        <f t="shared" si="85"/>
        <v>0</v>
      </c>
    </row>
    <row r="431" spans="1:6" s="25" customFormat="1" ht="39" hidden="1" x14ac:dyDescent="0.25">
      <c r="A431" s="36" t="s">
        <v>319</v>
      </c>
      <c r="B431" s="33" t="s">
        <v>318</v>
      </c>
      <c r="C431" s="33" t="s">
        <v>126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15" hidden="1" x14ac:dyDescent="0.25">
      <c r="A432" s="36" t="s">
        <v>125</v>
      </c>
      <c r="B432" s="33" t="s">
        <v>318</v>
      </c>
      <c r="C432" s="33" t="s">
        <v>320</v>
      </c>
      <c r="D432" s="35"/>
      <c r="E432" s="35"/>
      <c r="F432" s="35"/>
    </row>
    <row r="433" spans="1:6" s="25" customFormat="1" ht="39" hidden="1" x14ac:dyDescent="0.25">
      <c r="A433" s="36" t="s">
        <v>321</v>
      </c>
      <c r="B433" s="33" t="s">
        <v>322</v>
      </c>
      <c r="C433" s="33" t="s">
        <v>102</v>
      </c>
      <c r="D433" s="35">
        <f>D434</f>
        <v>0</v>
      </c>
      <c r="E433" s="35">
        <f>E434</f>
        <v>0</v>
      </c>
      <c r="F433" s="35">
        <f>F434</f>
        <v>0</v>
      </c>
    </row>
    <row r="434" spans="1:6" s="25" customFormat="1" ht="39" hidden="1" x14ac:dyDescent="0.25">
      <c r="A434" s="36" t="s">
        <v>319</v>
      </c>
      <c r="B434" s="33" t="s">
        <v>322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323</v>
      </c>
      <c r="B435" s="33" t="s">
        <v>324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324</v>
      </c>
      <c r="C436" s="33" t="s">
        <v>320</v>
      </c>
      <c r="D436" s="35"/>
      <c r="E436" s="35"/>
      <c r="F436" s="35"/>
    </row>
    <row r="437" spans="1:6" s="25" customFormat="1" ht="15" x14ac:dyDescent="0.25">
      <c r="A437" s="36" t="s">
        <v>125</v>
      </c>
      <c r="B437" s="33" t="s">
        <v>223</v>
      </c>
      <c r="C437" s="33" t="s">
        <v>126</v>
      </c>
      <c r="D437" s="35">
        <f>D438</f>
        <v>700</v>
      </c>
      <c r="E437" s="35">
        <f t="shared" ref="E437:F437" si="86">E438</f>
        <v>0</v>
      </c>
      <c r="F437" s="35">
        <f t="shared" si="86"/>
        <v>0</v>
      </c>
    </row>
    <row r="438" spans="1:6" s="25" customFormat="1" ht="42.75" customHeight="1" x14ac:dyDescent="0.25">
      <c r="A438" s="116" t="s">
        <v>721</v>
      </c>
      <c r="B438" s="33" t="s">
        <v>223</v>
      </c>
      <c r="C438" s="33" t="s">
        <v>320</v>
      </c>
      <c r="D438" s="35">
        <v>700</v>
      </c>
      <c r="E438" s="35">
        <v>0</v>
      </c>
      <c r="F438" s="35">
        <v>0</v>
      </c>
    </row>
    <row r="439" spans="1:6" s="25" customFormat="1" ht="52.5" customHeight="1" x14ac:dyDescent="0.2">
      <c r="A439" s="52" t="s">
        <v>224</v>
      </c>
      <c r="B439" s="31" t="s">
        <v>225</v>
      </c>
      <c r="C439" s="31" t="s">
        <v>102</v>
      </c>
      <c r="D439" s="32">
        <f>D440</f>
        <v>201.4</v>
      </c>
      <c r="E439" s="32">
        <f>E440</f>
        <v>398</v>
      </c>
      <c r="F439" s="32">
        <f>F440</f>
        <v>398</v>
      </c>
    </row>
    <row r="440" spans="1:6" s="25" customFormat="1" ht="15" x14ac:dyDescent="0.25">
      <c r="A440" s="36" t="s">
        <v>180</v>
      </c>
      <c r="B440" s="33" t="s">
        <v>361</v>
      </c>
      <c r="C440" s="33" t="s">
        <v>102</v>
      </c>
      <c r="D440" s="35">
        <f>D441+D443</f>
        <v>201.4</v>
      </c>
      <c r="E440" s="35">
        <f>E441+E443</f>
        <v>398</v>
      </c>
      <c r="F440" s="35">
        <f>F441+F443</f>
        <v>398</v>
      </c>
    </row>
    <row r="441" spans="1:6" s="25" customFormat="1" ht="26.25" x14ac:dyDescent="0.25">
      <c r="A441" s="36" t="s">
        <v>121</v>
      </c>
      <c r="B441" s="33" t="s">
        <v>361</v>
      </c>
      <c r="C441" s="33" t="s">
        <v>122</v>
      </c>
      <c r="D441" s="35">
        <f>D442</f>
        <v>103.4</v>
      </c>
      <c r="E441" s="35">
        <f>E442</f>
        <v>398</v>
      </c>
      <c r="F441" s="35">
        <f>F442</f>
        <v>398</v>
      </c>
    </row>
    <row r="442" spans="1:6" s="25" customFormat="1" ht="26.25" x14ac:dyDescent="0.25">
      <c r="A442" s="36" t="s">
        <v>123</v>
      </c>
      <c r="B442" s="33" t="s">
        <v>361</v>
      </c>
      <c r="C442" s="33" t="s">
        <v>124</v>
      </c>
      <c r="D442" s="35">
        <f>398-150-98-46.6</f>
        <v>103.4</v>
      </c>
      <c r="E442" s="35">
        <v>398</v>
      </c>
      <c r="F442" s="35">
        <v>398</v>
      </c>
    </row>
    <row r="443" spans="1:6" s="25" customFormat="1" ht="27.75" customHeight="1" x14ac:dyDescent="0.25">
      <c r="A443" s="36" t="s">
        <v>227</v>
      </c>
      <c r="B443" s="33" t="s">
        <v>361</v>
      </c>
      <c r="C443" s="33" t="s">
        <v>228</v>
      </c>
      <c r="D443" s="35">
        <f>D444</f>
        <v>98</v>
      </c>
      <c r="E443" s="35">
        <f>E444</f>
        <v>0</v>
      </c>
      <c r="F443" s="35">
        <f>F444</f>
        <v>0</v>
      </c>
    </row>
    <row r="444" spans="1:6" s="25" customFormat="1" ht="19.5" customHeight="1" x14ac:dyDescent="0.25">
      <c r="A444" s="36" t="s">
        <v>229</v>
      </c>
      <c r="B444" s="33" t="s">
        <v>361</v>
      </c>
      <c r="C444" s="33" t="s">
        <v>230</v>
      </c>
      <c r="D444" s="35">
        <v>98</v>
      </c>
      <c r="E444" s="35">
        <v>0</v>
      </c>
      <c r="F444" s="35">
        <v>0</v>
      </c>
    </row>
    <row r="445" spans="1:6" s="25" customFormat="1" ht="27.75" customHeight="1" x14ac:dyDescent="0.2">
      <c r="A445" s="52" t="s">
        <v>340</v>
      </c>
      <c r="B445" s="31" t="s">
        <v>341</v>
      </c>
      <c r="C445" s="31" t="s">
        <v>102</v>
      </c>
      <c r="D445" s="32">
        <f>D446+D452+D455</f>
        <v>425.09999999999997</v>
      </c>
      <c r="E445" s="32">
        <f>E446+E452+E455</f>
        <v>685.4</v>
      </c>
      <c r="F445" s="32">
        <f>F446+F452+F455</f>
        <v>685.4</v>
      </c>
    </row>
    <row r="446" spans="1:6" s="25" customFormat="1" ht="18.75" customHeight="1" x14ac:dyDescent="0.25">
      <c r="A446" s="36" t="s">
        <v>484</v>
      </c>
      <c r="B446" s="33" t="s">
        <v>485</v>
      </c>
      <c r="C446" s="33" t="s">
        <v>102</v>
      </c>
      <c r="D446" s="35">
        <f t="shared" ref="D446:F447" si="87">D447</f>
        <v>172.5</v>
      </c>
      <c r="E446" s="35">
        <f t="shared" si="87"/>
        <v>402</v>
      </c>
      <c r="F446" s="35">
        <f t="shared" si="87"/>
        <v>402</v>
      </c>
    </row>
    <row r="447" spans="1:6" s="25" customFormat="1" ht="18" customHeight="1" x14ac:dyDescent="0.25">
      <c r="A447" s="36" t="s">
        <v>486</v>
      </c>
      <c r="B447" s="33" t="s">
        <v>485</v>
      </c>
      <c r="C447" s="33" t="s">
        <v>487</v>
      </c>
      <c r="D447" s="35">
        <f t="shared" si="87"/>
        <v>172.5</v>
      </c>
      <c r="E447" s="35">
        <f t="shared" si="87"/>
        <v>402</v>
      </c>
      <c r="F447" s="35">
        <f t="shared" si="87"/>
        <v>402</v>
      </c>
    </row>
    <row r="448" spans="1:6" s="25" customFormat="1" ht="21" customHeight="1" x14ac:dyDescent="0.25">
      <c r="A448" s="36" t="s">
        <v>488</v>
      </c>
      <c r="B448" s="33" t="s">
        <v>485</v>
      </c>
      <c r="C448" s="33" t="s">
        <v>489</v>
      </c>
      <c r="D448" s="35">
        <f>402-229.5</f>
        <v>172.5</v>
      </c>
      <c r="E448" s="35">
        <v>402</v>
      </c>
      <c r="F448" s="35">
        <v>402</v>
      </c>
    </row>
    <row r="449" spans="1:6" s="25" customFormat="1" ht="15.7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88">D450</f>
        <v>0</v>
      </c>
      <c r="E449" s="35">
        <f t="shared" si="88"/>
        <v>0</v>
      </c>
      <c r="F449" s="35">
        <f t="shared" si="88"/>
        <v>0</v>
      </c>
    </row>
    <row r="450" spans="1:6" s="25" customFormat="1" ht="15" hidden="1" x14ac:dyDescent="0.25">
      <c r="A450" s="36" t="s">
        <v>125</v>
      </c>
      <c r="B450" s="33" t="s">
        <v>343</v>
      </c>
      <c r="C450" s="33" t="s">
        <v>126</v>
      </c>
      <c r="D450" s="35">
        <f t="shared" si="88"/>
        <v>0</v>
      </c>
      <c r="E450" s="35">
        <f t="shared" si="88"/>
        <v>0</v>
      </c>
      <c r="F450" s="35">
        <f t="shared" si="88"/>
        <v>0</v>
      </c>
    </row>
    <row r="451" spans="1:6" s="25" customFormat="1" ht="30" hidden="1" customHeight="1" x14ac:dyDescent="0.25">
      <c r="A451" s="36" t="s">
        <v>319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56.25" customHeight="1" x14ac:dyDescent="0.25">
      <c r="A452" s="36" t="s">
        <v>494</v>
      </c>
      <c r="B452" s="33" t="s">
        <v>495</v>
      </c>
      <c r="C452" s="33" t="s">
        <v>102</v>
      </c>
      <c r="D452" s="35">
        <f t="shared" ref="D452:F453" si="89">D453</f>
        <v>252.59999999999997</v>
      </c>
      <c r="E452" s="35">
        <f t="shared" si="89"/>
        <v>283.39999999999998</v>
      </c>
      <c r="F452" s="35">
        <f t="shared" si="89"/>
        <v>283.39999999999998</v>
      </c>
    </row>
    <row r="453" spans="1:6" s="25" customFormat="1" ht="15.75" customHeight="1" x14ac:dyDescent="0.25">
      <c r="A453" s="36" t="s">
        <v>496</v>
      </c>
      <c r="B453" s="33" t="s">
        <v>495</v>
      </c>
      <c r="C453" s="33" t="s">
        <v>487</v>
      </c>
      <c r="D453" s="35">
        <f t="shared" si="89"/>
        <v>252.59999999999997</v>
      </c>
      <c r="E453" s="35">
        <f t="shared" si="89"/>
        <v>283.39999999999998</v>
      </c>
      <c r="F453" s="35">
        <f t="shared" si="89"/>
        <v>283.39999999999998</v>
      </c>
    </row>
    <row r="454" spans="1:6" s="25" customFormat="1" ht="18.75" customHeight="1" x14ac:dyDescent="0.25">
      <c r="A454" s="36" t="s">
        <v>488</v>
      </c>
      <c r="B454" s="33" t="s">
        <v>495</v>
      </c>
      <c r="C454" s="33" t="s">
        <v>489</v>
      </c>
      <c r="D454" s="35">
        <f>273.4-20.8</f>
        <v>252.59999999999997</v>
      </c>
      <c r="E454" s="35">
        <v>283.39999999999998</v>
      </c>
      <c r="F454" s="35">
        <v>283.39999999999998</v>
      </c>
    </row>
    <row r="455" spans="1:6" s="25" customFormat="1" ht="25.5" hidden="1" customHeight="1" x14ac:dyDescent="0.25">
      <c r="A455" s="36" t="s">
        <v>342</v>
      </c>
      <c r="B455" s="33" t="s">
        <v>343</v>
      </c>
      <c r="C455" s="33" t="s">
        <v>102</v>
      </c>
      <c r="D455" s="35">
        <f t="shared" ref="D455:F456" si="90">D456</f>
        <v>0</v>
      </c>
      <c r="E455" s="35">
        <f t="shared" si="90"/>
        <v>0</v>
      </c>
      <c r="F455" s="35">
        <f t="shared" si="90"/>
        <v>0</v>
      </c>
    </row>
    <row r="456" spans="1:6" s="25" customFormat="1" ht="41.25" hidden="1" customHeight="1" x14ac:dyDescent="0.25">
      <c r="A456" s="36" t="s">
        <v>319</v>
      </c>
      <c r="B456" s="33" t="s">
        <v>343</v>
      </c>
      <c r="C456" s="33" t="s">
        <v>126</v>
      </c>
      <c r="D456" s="35">
        <f t="shared" si="90"/>
        <v>0</v>
      </c>
      <c r="E456" s="35">
        <f t="shared" si="90"/>
        <v>0</v>
      </c>
      <c r="F456" s="35">
        <f t="shared" si="90"/>
        <v>0</v>
      </c>
    </row>
    <row r="457" spans="1:6" s="25" customFormat="1" ht="18.75" hidden="1" customHeight="1" x14ac:dyDescent="0.25">
      <c r="A457" s="36" t="s">
        <v>125</v>
      </c>
      <c r="B457" s="33" t="s">
        <v>343</v>
      </c>
      <c r="C457" s="33" t="s">
        <v>320</v>
      </c>
      <c r="D457" s="35"/>
      <c r="E457" s="35"/>
      <c r="F457" s="35"/>
    </row>
    <row r="458" spans="1:6" s="25" customFormat="1" ht="30" customHeight="1" x14ac:dyDescent="0.2">
      <c r="A458" s="52" t="s">
        <v>105</v>
      </c>
      <c r="B458" s="31" t="s">
        <v>106</v>
      </c>
      <c r="C458" s="31" t="s">
        <v>102</v>
      </c>
      <c r="D458" s="32">
        <f>D459</f>
        <v>14643.800000000001</v>
      </c>
      <c r="E458" s="32">
        <f>E459</f>
        <v>15076.899999999998</v>
      </c>
      <c r="F458" s="32">
        <f>F459</f>
        <v>15592.1</v>
      </c>
    </row>
    <row r="459" spans="1:6" s="25" customFormat="1" ht="31.5" customHeight="1" x14ac:dyDescent="0.25">
      <c r="A459" s="36" t="s">
        <v>107</v>
      </c>
      <c r="B459" s="33" t="s">
        <v>108</v>
      </c>
      <c r="C459" s="33" t="s">
        <v>102</v>
      </c>
      <c r="D459" s="35">
        <f>D460+D466+D473+D476+D485+D490+D495+D502+D507+D512+D520+D529+D534+D537+D517+D479</f>
        <v>14643.800000000001</v>
      </c>
      <c r="E459" s="35">
        <f>E460+E466+E473+E476+E485+E490+E495+E502+E507+E512+E520+E529+E534+E537+E517+E479</f>
        <v>15076.899999999998</v>
      </c>
      <c r="F459" s="35">
        <f>F460+F466+F473+F476+F485+F490+F495+F502+F507+F512+F520+F529+F534+F537+F517+F479</f>
        <v>15592.1</v>
      </c>
    </row>
    <row r="460" spans="1:6" s="25" customFormat="1" ht="34.5" customHeight="1" x14ac:dyDescent="0.25">
      <c r="A460" s="36" t="s">
        <v>109</v>
      </c>
      <c r="B460" s="33" t="s">
        <v>110</v>
      </c>
      <c r="C460" s="33" t="s">
        <v>102</v>
      </c>
      <c r="D460" s="35">
        <f t="shared" ref="D460:F461" si="91">D461</f>
        <v>1507</v>
      </c>
      <c r="E460" s="35">
        <f t="shared" si="91"/>
        <v>1564.3</v>
      </c>
      <c r="F460" s="35">
        <f t="shared" si="91"/>
        <v>1623.8</v>
      </c>
    </row>
    <row r="461" spans="1:6" s="25" customFormat="1" ht="64.5" customHeight="1" x14ac:dyDescent="0.25">
      <c r="A461" s="36" t="s">
        <v>111</v>
      </c>
      <c r="B461" s="33" t="s">
        <v>110</v>
      </c>
      <c r="C461" s="33" t="s">
        <v>112</v>
      </c>
      <c r="D461" s="35">
        <f t="shared" si="91"/>
        <v>1507</v>
      </c>
      <c r="E461" s="35">
        <f t="shared" si="91"/>
        <v>1564.3</v>
      </c>
      <c r="F461" s="35">
        <f t="shared" si="91"/>
        <v>1623.8</v>
      </c>
    </row>
    <row r="462" spans="1:6" s="25" customFormat="1" ht="27.75" customHeight="1" x14ac:dyDescent="0.25">
      <c r="A462" s="36" t="s">
        <v>113</v>
      </c>
      <c r="B462" s="33" t="s">
        <v>110</v>
      </c>
      <c r="C462" s="33" t="s">
        <v>114</v>
      </c>
      <c r="D462" s="35">
        <v>1507</v>
      </c>
      <c r="E462" s="35">
        <v>1564.3</v>
      </c>
      <c r="F462" s="35">
        <v>1623.8</v>
      </c>
    </row>
    <row r="463" spans="1:6" s="25" customFormat="1" ht="17.25" hidden="1" customHeight="1" x14ac:dyDescent="0.25">
      <c r="A463" s="36" t="s">
        <v>117</v>
      </c>
      <c r="B463" s="33" t="s">
        <v>118</v>
      </c>
      <c r="C463" s="33" t="s">
        <v>102</v>
      </c>
      <c r="D463" s="35">
        <f t="shared" ref="D463:F464" si="92">D464</f>
        <v>0</v>
      </c>
      <c r="E463" s="35">
        <f t="shared" si="92"/>
        <v>0</v>
      </c>
      <c r="F463" s="35">
        <f t="shared" si="92"/>
        <v>0</v>
      </c>
    </row>
    <row r="464" spans="1:6" s="25" customFormat="1" ht="39.75" hidden="1" customHeight="1" x14ac:dyDescent="0.25">
      <c r="A464" s="36" t="s">
        <v>111</v>
      </c>
      <c r="B464" s="33" t="s">
        <v>118</v>
      </c>
      <c r="C464" s="33" t="s">
        <v>112</v>
      </c>
      <c r="D464" s="35">
        <f t="shared" si="92"/>
        <v>0</v>
      </c>
      <c r="E464" s="35">
        <f t="shared" si="92"/>
        <v>0</v>
      </c>
      <c r="F464" s="35">
        <f t="shared" si="92"/>
        <v>0</v>
      </c>
    </row>
    <row r="465" spans="1:6" s="25" customFormat="1" ht="16.5" hidden="1" customHeight="1" x14ac:dyDescent="0.25">
      <c r="A465" s="36" t="s">
        <v>113</v>
      </c>
      <c r="B465" s="33" t="s">
        <v>118</v>
      </c>
      <c r="C465" s="33" t="s">
        <v>114</v>
      </c>
      <c r="D465" s="35"/>
      <c r="E465" s="35"/>
      <c r="F465" s="35"/>
    </row>
    <row r="466" spans="1:6" s="25" customFormat="1" ht="21.75" customHeight="1" x14ac:dyDescent="0.25">
      <c r="A466" s="36" t="s">
        <v>119</v>
      </c>
      <c r="B466" s="33" t="s">
        <v>120</v>
      </c>
      <c r="C466" s="33" t="s">
        <v>102</v>
      </c>
      <c r="D466" s="35">
        <f>D467+D469+D471</f>
        <v>10450.4</v>
      </c>
      <c r="E466" s="35">
        <f>E467+E469+E471</f>
        <v>10820</v>
      </c>
      <c r="F466" s="35">
        <f>F467+F469+F471</f>
        <v>11207.400000000001</v>
      </c>
    </row>
    <row r="467" spans="1:6" s="25" customFormat="1" ht="65.25" customHeight="1" x14ac:dyDescent="0.25">
      <c r="A467" s="36" t="s">
        <v>111</v>
      </c>
      <c r="B467" s="33" t="s">
        <v>120</v>
      </c>
      <c r="C467" s="33" t="s">
        <v>112</v>
      </c>
      <c r="D467" s="35">
        <f>D468</f>
        <v>10407.1</v>
      </c>
      <c r="E467" s="35">
        <f>E468</f>
        <v>10773.3</v>
      </c>
      <c r="F467" s="35">
        <f>F468</f>
        <v>11160.7</v>
      </c>
    </row>
    <row r="468" spans="1:6" s="25" customFormat="1" ht="27" customHeight="1" x14ac:dyDescent="0.25">
      <c r="A468" s="36" t="s">
        <v>113</v>
      </c>
      <c r="B468" s="33" t="s">
        <v>120</v>
      </c>
      <c r="C468" s="33" t="s">
        <v>114</v>
      </c>
      <c r="D468" s="35">
        <f>8028+2379.1</f>
        <v>10407.1</v>
      </c>
      <c r="E468" s="35">
        <f>8305.6+2467.7</f>
        <v>10773.3</v>
      </c>
      <c r="F468" s="35">
        <f>8601+2559.7</f>
        <v>11160.7</v>
      </c>
    </row>
    <row r="469" spans="1:6" s="25" customFormat="1" ht="30" customHeight="1" x14ac:dyDescent="0.25">
      <c r="A469" s="36" t="s">
        <v>121</v>
      </c>
      <c r="B469" s="33" t="s">
        <v>120</v>
      </c>
      <c r="C469" s="33" t="s">
        <v>122</v>
      </c>
      <c r="D469" s="35">
        <f>D470</f>
        <v>38.5</v>
      </c>
      <c r="E469" s="35">
        <f>E470</f>
        <v>38.5</v>
      </c>
      <c r="F469" s="35">
        <f>F470</f>
        <v>38.5</v>
      </c>
    </row>
    <row r="470" spans="1:6" s="25" customFormat="1" ht="30" customHeight="1" x14ac:dyDescent="0.25">
      <c r="A470" s="36" t="s">
        <v>123</v>
      </c>
      <c r="B470" s="33" t="s">
        <v>120</v>
      </c>
      <c r="C470" s="33" t="s">
        <v>124</v>
      </c>
      <c r="D470" s="35">
        <v>38.5</v>
      </c>
      <c r="E470" s="35">
        <v>38.5</v>
      </c>
      <c r="F470" s="35">
        <v>38.5</v>
      </c>
    </row>
    <row r="471" spans="1:6" s="25" customFormat="1" ht="17.25" customHeight="1" x14ac:dyDescent="0.25">
      <c r="A471" s="36" t="s">
        <v>125</v>
      </c>
      <c r="B471" s="33" t="s">
        <v>120</v>
      </c>
      <c r="C471" s="33" t="s">
        <v>126</v>
      </c>
      <c r="D471" s="35">
        <f>D472</f>
        <v>4.7999999999999989</v>
      </c>
      <c r="E471" s="35">
        <f>E472</f>
        <v>8.1999999999999993</v>
      </c>
      <c r="F471" s="35">
        <f>F472</f>
        <v>8.1999999999999993</v>
      </c>
    </row>
    <row r="472" spans="1:6" s="25" customFormat="1" ht="21" customHeight="1" x14ac:dyDescent="0.25">
      <c r="A472" s="55" t="s">
        <v>127</v>
      </c>
      <c r="B472" s="33" t="s">
        <v>120</v>
      </c>
      <c r="C472" s="33" t="s">
        <v>128</v>
      </c>
      <c r="D472" s="35">
        <f>6.2+2-3.4</f>
        <v>4.7999999999999989</v>
      </c>
      <c r="E472" s="35">
        <f>6.2+2</f>
        <v>8.1999999999999993</v>
      </c>
      <c r="F472" s="35">
        <f>6.2+2</f>
        <v>8.1999999999999993</v>
      </c>
    </row>
    <row r="473" spans="1:6" s="25" customFormat="1" ht="32.25" customHeight="1" x14ac:dyDescent="0.25">
      <c r="A473" s="36" t="s">
        <v>156</v>
      </c>
      <c r="B473" s="33" t="s">
        <v>157</v>
      </c>
      <c r="C473" s="33" t="s">
        <v>102</v>
      </c>
      <c r="D473" s="35">
        <f t="shared" ref="D473:F474" si="93">D474</f>
        <v>577.70000000000005</v>
      </c>
      <c r="E473" s="35">
        <f t="shared" si="93"/>
        <v>578.79999999999995</v>
      </c>
      <c r="F473" s="35">
        <f t="shared" si="93"/>
        <v>580</v>
      </c>
    </row>
    <row r="474" spans="1:6" s="25" customFormat="1" ht="73.5" customHeight="1" x14ac:dyDescent="0.25">
      <c r="A474" s="36" t="s">
        <v>111</v>
      </c>
      <c r="B474" s="33" t="s">
        <v>157</v>
      </c>
      <c r="C474" s="33" t="s">
        <v>112</v>
      </c>
      <c r="D474" s="35">
        <f t="shared" si="93"/>
        <v>577.70000000000005</v>
      </c>
      <c r="E474" s="35">
        <f t="shared" si="93"/>
        <v>578.79999999999995</v>
      </c>
      <c r="F474" s="35">
        <f t="shared" si="93"/>
        <v>580</v>
      </c>
    </row>
    <row r="475" spans="1:6" s="25" customFormat="1" ht="30.75" customHeight="1" x14ac:dyDescent="0.25">
      <c r="A475" s="36" t="s">
        <v>113</v>
      </c>
      <c r="B475" s="33" t="s">
        <v>157</v>
      </c>
      <c r="C475" s="33" t="s">
        <v>114</v>
      </c>
      <c r="D475" s="35">
        <v>577.70000000000005</v>
      </c>
      <c r="E475" s="35">
        <v>578.79999999999995</v>
      </c>
      <c r="F475" s="35">
        <v>580</v>
      </c>
    </row>
    <row r="476" spans="1:6" s="25" customFormat="1" ht="28.5" customHeight="1" x14ac:dyDescent="0.25">
      <c r="A476" s="36" t="s">
        <v>245</v>
      </c>
      <c r="B476" s="33" t="s">
        <v>246</v>
      </c>
      <c r="C476" s="33" t="s">
        <v>102</v>
      </c>
      <c r="D476" s="35">
        <f t="shared" ref="D476:F477" si="94">D477</f>
        <v>73.5</v>
      </c>
      <c r="E476" s="35">
        <f t="shared" si="94"/>
        <v>67.8</v>
      </c>
      <c r="F476" s="35">
        <f t="shared" si="94"/>
        <v>70.3</v>
      </c>
    </row>
    <row r="477" spans="1:6" s="25" customFormat="1" ht="69.75" customHeight="1" x14ac:dyDescent="0.25">
      <c r="A477" s="36" t="s">
        <v>111</v>
      </c>
      <c r="B477" s="33" t="s">
        <v>246</v>
      </c>
      <c r="C477" s="33" t="s">
        <v>112</v>
      </c>
      <c r="D477" s="35">
        <f t="shared" si="94"/>
        <v>73.5</v>
      </c>
      <c r="E477" s="35">
        <f t="shared" si="94"/>
        <v>67.8</v>
      </c>
      <c r="F477" s="35">
        <f t="shared" si="94"/>
        <v>70.3</v>
      </c>
    </row>
    <row r="478" spans="1:6" s="25" customFormat="1" ht="30.75" customHeight="1" x14ac:dyDescent="0.25">
      <c r="A478" s="36" t="s">
        <v>113</v>
      </c>
      <c r="B478" s="33" t="s">
        <v>246</v>
      </c>
      <c r="C478" s="33" t="s">
        <v>114</v>
      </c>
      <c r="D478" s="35">
        <f>67.1+6.4</f>
        <v>73.5</v>
      </c>
      <c r="E478" s="35">
        <v>67.8</v>
      </c>
      <c r="F478" s="35">
        <v>70.3</v>
      </c>
    </row>
    <row r="479" spans="1:6" s="25" customFormat="1" ht="42.75" customHeight="1" x14ac:dyDescent="0.25">
      <c r="A479" s="36" t="s">
        <v>148</v>
      </c>
      <c r="B479" s="33" t="s">
        <v>153</v>
      </c>
      <c r="C479" s="33" t="s">
        <v>102</v>
      </c>
      <c r="D479" s="35">
        <f t="shared" ref="D479:F480" si="95">D480</f>
        <v>0.3</v>
      </c>
      <c r="E479" s="35">
        <f t="shared" si="95"/>
        <v>0</v>
      </c>
      <c r="F479" s="35">
        <f t="shared" si="95"/>
        <v>0</v>
      </c>
    </row>
    <row r="480" spans="1:6" s="25" customFormat="1" ht="26.25" customHeight="1" x14ac:dyDescent="0.25">
      <c r="A480" s="36" t="s">
        <v>121</v>
      </c>
      <c r="B480" s="33" t="s">
        <v>153</v>
      </c>
      <c r="C480" s="33" t="s">
        <v>122</v>
      </c>
      <c r="D480" s="35">
        <f t="shared" si="95"/>
        <v>0.3</v>
      </c>
      <c r="E480" s="35">
        <f t="shared" si="95"/>
        <v>0</v>
      </c>
      <c r="F480" s="35">
        <f t="shared" si="95"/>
        <v>0</v>
      </c>
    </row>
    <row r="481" spans="1:6" s="25" customFormat="1" ht="30.75" customHeight="1" x14ac:dyDescent="0.25">
      <c r="A481" s="36" t="s">
        <v>123</v>
      </c>
      <c r="B481" s="33" t="s">
        <v>153</v>
      </c>
      <c r="C481" s="33" t="s">
        <v>124</v>
      </c>
      <c r="D481" s="35">
        <v>0.3</v>
      </c>
      <c r="E481" s="35">
        <v>0</v>
      </c>
      <c r="F481" s="35">
        <v>0</v>
      </c>
    </row>
    <row r="482" spans="1:6" s="25" customFormat="1" ht="37.5" hidden="1" customHeight="1" x14ac:dyDescent="0.25">
      <c r="A482" s="36" t="s">
        <v>276</v>
      </c>
      <c r="B482" s="33" t="s">
        <v>277</v>
      </c>
      <c r="C482" s="33" t="s">
        <v>102</v>
      </c>
      <c r="D482" s="35">
        <f t="shared" ref="D482:F483" si="96">D483</f>
        <v>0</v>
      </c>
      <c r="E482" s="35">
        <f t="shared" si="96"/>
        <v>0</v>
      </c>
      <c r="F482" s="35">
        <f t="shared" si="96"/>
        <v>0</v>
      </c>
    </row>
    <row r="483" spans="1:6" s="25" customFormat="1" ht="31.5" hidden="1" customHeight="1" x14ac:dyDescent="0.25">
      <c r="A483" s="36" t="s">
        <v>121</v>
      </c>
      <c r="B483" s="33" t="s">
        <v>277</v>
      </c>
      <c r="C483" s="33" t="s">
        <v>122</v>
      </c>
      <c r="D483" s="35">
        <f t="shared" si="96"/>
        <v>0</v>
      </c>
      <c r="E483" s="35">
        <f t="shared" si="96"/>
        <v>0</v>
      </c>
      <c r="F483" s="35">
        <f t="shared" si="96"/>
        <v>0</v>
      </c>
    </row>
    <row r="484" spans="1:6" s="25" customFormat="1" ht="32.25" hidden="1" customHeight="1" x14ac:dyDescent="0.25">
      <c r="A484" s="36" t="s">
        <v>123</v>
      </c>
      <c r="B484" s="33" t="s">
        <v>277</v>
      </c>
      <c r="C484" s="33" t="s">
        <v>124</v>
      </c>
      <c r="D484" s="35"/>
      <c r="E484" s="35"/>
      <c r="F484" s="35"/>
    </row>
    <row r="485" spans="1:6" ht="30.75" customHeight="1" x14ac:dyDescent="0.25">
      <c r="A485" s="36" t="s">
        <v>129</v>
      </c>
      <c r="B485" s="33" t="s">
        <v>130</v>
      </c>
      <c r="C485" s="33" t="s">
        <v>102</v>
      </c>
      <c r="D485" s="35">
        <f>D486+D488</f>
        <v>201.8</v>
      </c>
      <c r="E485" s="35">
        <f>E486+E488</f>
        <v>201.79999999999998</v>
      </c>
      <c r="F485" s="35">
        <f>F486+F488</f>
        <v>208.4</v>
      </c>
    </row>
    <row r="486" spans="1:6" ht="68.25" customHeight="1" x14ac:dyDescent="0.25">
      <c r="A486" s="36" t="s">
        <v>111</v>
      </c>
      <c r="B486" s="33" t="s">
        <v>130</v>
      </c>
      <c r="C486" s="33" t="s">
        <v>112</v>
      </c>
      <c r="D486" s="35">
        <f>D487</f>
        <v>201.20000000000002</v>
      </c>
      <c r="E486" s="35">
        <f>E487</f>
        <v>201.2</v>
      </c>
      <c r="F486" s="35">
        <f>F487</f>
        <v>207.8</v>
      </c>
    </row>
    <row r="487" spans="1:6" ht="30.75" customHeight="1" x14ac:dyDescent="0.25">
      <c r="A487" s="36" t="s">
        <v>113</v>
      </c>
      <c r="B487" s="33" t="s">
        <v>130</v>
      </c>
      <c r="C487" s="33" t="s">
        <v>114</v>
      </c>
      <c r="D487" s="35">
        <f>194.9+6.3</f>
        <v>201.20000000000002</v>
      </c>
      <c r="E487" s="35">
        <v>201.2</v>
      </c>
      <c r="F487" s="35">
        <v>207.8</v>
      </c>
    </row>
    <row r="488" spans="1:6" ht="33.75" customHeight="1" x14ac:dyDescent="0.25">
      <c r="A488" s="36" t="s">
        <v>121</v>
      </c>
      <c r="B488" s="33" t="s">
        <v>130</v>
      </c>
      <c r="C488" s="33" t="s">
        <v>122</v>
      </c>
      <c r="D488" s="35">
        <f>D489</f>
        <v>0.60000000000000009</v>
      </c>
      <c r="E488" s="35">
        <f>E489</f>
        <v>0.60000000000000009</v>
      </c>
      <c r="F488" s="35">
        <f>F489</f>
        <v>0.60000000000000009</v>
      </c>
    </row>
    <row r="489" spans="1:6" ht="26.25" x14ac:dyDescent="0.25">
      <c r="A489" s="36" t="s">
        <v>123</v>
      </c>
      <c r="B489" s="33" t="s">
        <v>130</v>
      </c>
      <c r="C489" s="33" t="s">
        <v>124</v>
      </c>
      <c r="D489" s="35">
        <f>1.6-1</f>
        <v>0.60000000000000009</v>
      </c>
      <c r="E489" s="35">
        <f>1.6-1</f>
        <v>0.60000000000000009</v>
      </c>
      <c r="F489" s="35">
        <f>1.6-1</f>
        <v>0.60000000000000009</v>
      </c>
    </row>
    <row r="490" spans="1:6" ht="44.25" customHeight="1" x14ac:dyDescent="0.25">
      <c r="A490" s="36" t="s">
        <v>576</v>
      </c>
      <c r="B490" s="33" t="s">
        <v>132</v>
      </c>
      <c r="C490" s="33" t="s">
        <v>102</v>
      </c>
      <c r="D490" s="35">
        <f>D491+D493</f>
        <v>203.9</v>
      </c>
      <c r="E490" s="35">
        <f>E491+E493</f>
        <v>203.79999999999998</v>
      </c>
      <c r="F490" s="35">
        <f>F491+F493</f>
        <v>210.39999999999998</v>
      </c>
    </row>
    <row r="491" spans="1:6" ht="71.25" customHeight="1" x14ac:dyDescent="0.25">
      <c r="A491" s="36" t="s">
        <v>111</v>
      </c>
      <c r="B491" s="33" t="s">
        <v>132</v>
      </c>
      <c r="C491" s="33" t="s">
        <v>112</v>
      </c>
      <c r="D491" s="35">
        <f>D492</f>
        <v>190.70000000000002</v>
      </c>
      <c r="E491" s="35">
        <f>E492</f>
        <v>190.6</v>
      </c>
      <c r="F491" s="35">
        <f>F492</f>
        <v>197.2</v>
      </c>
    </row>
    <row r="492" spans="1:6" ht="30" customHeight="1" x14ac:dyDescent="0.25">
      <c r="A492" s="36" t="s">
        <v>113</v>
      </c>
      <c r="B492" s="33" t="s">
        <v>132</v>
      </c>
      <c r="C492" s="33" t="s">
        <v>114</v>
      </c>
      <c r="D492" s="35">
        <f>184.4+6.3</f>
        <v>190.70000000000002</v>
      </c>
      <c r="E492" s="35">
        <v>190.6</v>
      </c>
      <c r="F492" s="35">
        <v>197.2</v>
      </c>
    </row>
    <row r="493" spans="1:6" ht="30.75" customHeight="1" x14ac:dyDescent="0.25">
      <c r="A493" s="36" t="s">
        <v>121</v>
      </c>
      <c r="B493" s="33" t="s">
        <v>132</v>
      </c>
      <c r="C493" s="33" t="s">
        <v>122</v>
      </c>
      <c r="D493" s="35">
        <f>D494</f>
        <v>13.200000000000001</v>
      </c>
      <c r="E493" s="35">
        <f>E494</f>
        <v>13.200000000000001</v>
      </c>
      <c r="F493" s="35">
        <f>F494</f>
        <v>13.200000000000001</v>
      </c>
    </row>
    <row r="494" spans="1:6" ht="26.25" x14ac:dyDescent="0.25">
      <c r="A494" s="36" t="s">
        <v>123</v>
      </c>
      <c r="B494" s="33" t="s">
        <v>132</v>
      </c>
      <c r="C494" s="33" t="s">
        <v>124</v>
      </c>
      <c r="D494" s="35">
        <f>19.3-6.1</f>
        <v>13.200000000000001</v>
      </c>
      <c r="E494" s="35">
        <f>19.3-6.1</f>
        <v>13.200000000000001</v>
      </c>
      <c r="F494" s="35">
        <f>19.3-6.1</f>
        <v>13.200000000000001</v>
      </c>
    </row>
    <row r="495" spans="1:6" ht="42" customHeight="1" x14ac:dyDescent="0.25">
      <c r="A495" s="36" t="s">
        <v>133</v>
      </c>
      <c r="B495" s="33" t="s">
        <v>134</v>
      </c>
      <c r="C495" s="33" t="s">
        <v>102</v>
      </c>
      <c r="D495" s="35">
        <f>D496+D500</f>
        <v>210.70000000000002</v>
      </c>
      <c r="E495" s="35">
        <f>E496+E500</f>
        <v>210.6</v>
      </c>
      <c r="F495" s="35">
        <f>F496+F500</f>
        <v>217.2</v>
      </c>
    </row>
    <row r="496" spans="1:6" ht="67.5" customHeight="1" x14ac:dyDescent="0.25">
      <c r="A496" s="36" t="s">
        <v>111</v>
      </c>
      <c r="B496" s="33" t="s">
        <v>134</v>
      </c>
      <c r="C496" s="33" t="s">
        <v>112</v>
      </c>
      <c r="D496" s="35">
        <f>D497</f>
        <v>210.70000000000002</v>
      </c>
      <c r="E496" s="35">
        <f>E497</f>
        <v>210.6</v>
      </c>
      <c r="F496" s="35">
        <f>F497</f>
        <v>217.2</v>
      </c>
    </row>
    <row r="497" spans="1:6" ht="29.25" customHeight="1" x14ac:dyDescent="0.25">
      <c r="A497" s="36" t="s">
        <v>113</v>
      </c>
      <c r="B497" s="33" t="s">
        <v>134</v>
      </c>
      <c r="C497" s="33" t="s">
        <v>114</v>
      </c>
      <c r="D497" s="35">
        <f>204.4+6.3</f>
        <v>210.70000000000002</v>
      </c>
      <c r="E497" s="35">
        <v>210.6</v>
      </c>
      <c r="F497" s="35">
        <v>217.2</v>
      </c>
    </row>
    <row r="498" spans="1:6" ht="30.75" hidden="1" customHeight="1" x14ac:dyDescent="0.25">
      <c r="A498" s="36" t="s">
        <v>121</v>
      </c>
      <c r="B498" s="33" t="s">
        <v>134</v>
      </c>
      <c r="C498" s="33" t="s">
        <v>122</v>
      </c>
      <c r="D498" s="35">
        <f>D499</f>
        <v>0</v>
      </c>
      <c r="E498" s="35">
        <f>E499</f>
        <v>0</v>
      </c>
      <c r="F498" s="35">
        <f>F499</f>
        <v>0</v>
      </c>
    </row>
    <row r="499" spans="1:6" ht="26.25" hidden="1" x14ac:dyDescent="0.25">
      <c r="A499" s="36" t="s">
        <v>123</v>
      </c>
      <c r="B499" s="33" t="s">
        <v>134</v>
      </c>
      <c r="C499" s="33" t="s">
        <v>124</v>
      </c>
      <c r="D499" s="35">
        <f>34.4-9.7-24.7</f>
        <v>0</v>
      </c>
      <c r="E499" s="35">
        <f>34.4-9.7-24.7</f>
        <v>0</v>
      </c>
      <c r="F499" s="35">
        <f>34.4-9.7-24.7</f>
        <v>0</v>
      </c>
    </row>
    <row r="500" spans="1:6" ht="26.25" hidden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24.7-24.7</f>
        <v>0</v>
      </c>
      <c r="E501" s="35">
        <f>24.7-24.7</f>
        <v>0</v>
      </c>
      <c r="F501" s="35">
        <f>24.7-24.7</f>
        <v>0</v>
      </c>
    </row>
    <row r="502" spans="1:6" ht="69.75" customHeight="1" x14ac:dyDescent="0.25">
      <c r="A502" s="36" t="s">
        <v>135</v>
      </c>
      <c r="B502" s="33" t="s">
        <v>136</v>
      </c>
      <c r="C502" s="33" t="s">
        <v>102</v>
      </c>
      <c r="D502" s="35">
        <f>D503+D505</f>
        <v>202.10000000000002</v>
      </c>
      <c r="E502" s="35">
        <f>E503+E505</f>
        <v>202</v>
      </c>
      <c r="F502" s="35">
        <f>F503+F505</f>
        <v>208.60000000000002</v>
      </c>
    </row>
    <row r="503" spans="1:6" ht="38.25" customHeight="1" x14ac:dyDescent="0.25">
      <c r="A503" s="36" t="s">
        <v>111</v>
      </c>
      <c r="B503" s="33" t="s">
        <v>136</v>
      </c>
      <c r="C503" s="33" t="s">
        <v>112</v>
      </c>
      <c r="D503" s="35">
        <f>D504</f>
        <v>191.8</v>
      </c>
      <c r="E503" s="35">
        <f>E504</f>
        <v>191.7</v>
      </c>
      <c r="F503" s="35">
        <f>F504</f>
        <v>198.3</v>
      </c>
    </row>
    <row r="504" spans="1:6" ht="28.5" customHeight="1" x14ac:dyDescent="0.25">
      <c r="A504" s="36" t="s">
        <v>113</v>
      </c>
      <c r="B504" s="33" t="s">
        <v>136</v>
      </c>
      <c r="C504" s="33" t="s">
        <v>114</v>
      </c>
      <c r="D504" s="35">
        <f>185.5+6.3</f>
        <v>191.8</v>
      </c>
      <c r="E504" s="35">
        <v>191.7</v>
      </c>
      <c r="F504" s="35">
        <v>198.3</v>
      </c>
    </row>
    <row r="505" spans="1:6" ht="27.75" customHeight="1" x14ac:dyDescent="0.25">
      <c r="A505" s="36" t="s">
        <v>121</v>
      </c>
      <c r="B505" s="33" t="s">
        <v>136</v>
      </c>
      <c r="C505" s="33" t="s">
        <v>122</v>
      </c>
      <c r="D505" s="35">
        <f>D506</f>
        <v>10.3</v>
      </c>
      <c r="E505" s="35">
        <f>E506</f>
        <v>10.3</v>
      </c>
      <c r="F505" s="35">
        <f>F506</f>
        <v>10.3</v>
      </c>
    </row>
    <row r="506" spans="1:6" ht="26.25" x14ac:dyDescent="0.25">
      <c r="A506" s="36" t="s">
        <v>123</v>
      </c>
      <c r="B506" s="33" t="s">
        <v>136</v>
      </c>
      <c r="C506" s="33" t="s">
        <v>124</v>
      </c>
      <c r="D506" s="35">
        <f>20.5-10.2</f>
        <v>10.3</v>
      </c>
      <c r="E506" s="35">
        <f>20.5-10.2</f>
        <v>10.3</v>
      </c>
      <c r="F506" s="35">
        <f>20.5-10.2</f>
        <v>10.3</v>
      </c>
    </row>
    <row r="507" spans="1:6" ht="42.75" customHeight="1" x14ac:dyDescent="0.25">
      <c r="A507" s="36" t="s">
        <v>137</v>
      </c>
      <c r="B507" s="33" t="s">
        <v>138</v>
      </c>
      <c r="C507" s="33" t="s">
        <v>102</v>
      </c>
      <c r="D507" s="35">
        <f>D508+D510</f>
        <v>641.69999999999993</v>
      </c>
      <c r="E507" s="35">
        <f>E508+E510</f>
        <v>641.69999999999993</v>
      </c>
      <c r="F507" s="35">
        <f>F508+F510</f>
        <v>661.3</v>
      </c>
    </row>
    <row r="508" spans="1:6" ht="71.25" customHeight="1" x14ac:dyDescent="0.25">
      <c r="A508" s="36" t="s">
        <v>111</v>
      </c>
      <c r="B508" s="33" t="s">
        <v>138</v>
      </c>
      <c r="C508" s="33" t="s">
        <v>112</v>
      </c>
      <c r="D508" s="35">
        <f>D509</f>
        <v>625.29999999999995</v>
      </c>
      <c r="E508" s="35">
        <f>E509</f>
        <v>625.29999999999995</v>
      </c>
      <c r="F508" s="35">
        <f>F509</f>
        <v>644.9</v>
      </c>
    </row>
    <row r="509" spans="1:6" ht="30.75" customHeight="1" x14ac:dyDescent="0.25">
      <c r="A509" s="36" t="s">
        <v>113</v>
      </c>
      <c r="B509" s="33" t="s">
        <v>138</v>
      </c>
      <c r="C509" s="33" t="s">
        <v>114</v>
      </c>
      <c r="D509" s="35">
        <f>606.5+18.8</f>
        <v>625.29999999999995</v>
      </c>
      <c r="E509" s="35">
        <v>625.29999999999995</v>
      </c>
      <c r="F509" s="35">
        <v>644.9</v>
      </c>
    </row>
    <row r="510" spans="1:6" ht="27.75" customHeight="1" x14ac:dyDescent="0.25">
      <c r="A510" s="36" t="s">
        <v>121</v>
      </c>
      <c r="B510" s="33" t="s">
        <v>138</v>
      </c>
      <c r="C510" s="33" t="s">
        <v>122</v>
      </c>
      <c r="D510" s="35">
        <f>D511</f>
        <v>16.399999999999999</v>
      </c>
      <c r="E510" s="35">
        <f>E511</f>
        <v>16.399999999999999</v>
      </c>
      <c r="F510" s="35">
        <f>F511</f>
        <v>16.399999999999999</v>
      </c>
    </row>
    <row r="511" spans="1:6" ht="26.25" x14ac:dyDescent="0.25">
      <c r="A511" s="36" t="s">
        <v>123</v>
      </c>
      <c r="B511" s="33" t="s">
        <v>138</v>
      </c>
      <c r="C511" s="33" t="s">
        <v>124</v>
      </c>
      <c r="D511" s="35">
        <f>35.8-19.4</f>
        <v>16.399999999999999</v>
      </c>
      <c r="E511" s="35">
        <f>35.8-19.4</f>
        <v>16.399999999999999</v>
      </c>
      <c r="F511" s="35">
        <f>35.8-19.4</f>
        <v>16.399999999999999</v>
      </c>
    </row>
    <row r="512" spans="1:6" ht="93.75" customHeight="1" x14ac:dyDescent="0.25">
      <c r="A512" s="36" t="s">
        <v>139</v>
      </c>
      <c r="B512" s="33" t="s">
        <v>140</v>
      </c>
      <c r="C512" s="33" t="s">
        <v>102</v>
      </c>
      <c r="D512" s="35">
        <f t="shared" ref="D512:F513" si="97">D513</f>
        <v>191.8</v>
      </c>
      <c r="E512" s="35">
        <f t="shared" si="97"/>
        <v>191.8</v>
      </c>
      <c r="F512" s="35">
        <f t="shared" si="97"/>
        <v>198.4</v>
      </c>
    </row>
    <row r="513" spans="1:6" ht="68.25" customHeight="1" x14ac:dyDescent="0.25">
      <c r="A513" s="36" t="s">
        <v>111</v>
      </c>
      <c r="B513" s="33" t="s">
        <v>140</v>
      </c>
      <c r="C513" s="33" t="s">
        <v>112</v>
      </c>
      <c r="D513" s="35">
        <f t="shared" si="97"/>
        <v>191.8</v>
      </c>
      <c r="E513" s="35">
        <f t="shared" si="97"/>
        <v>191.8</v>
      </c>
      <c r="F513" s="35">
        <f t="shared" si="97"/>
        <v>198.4</v>
      </c>
    </row>
    <row r="514" spans="1:6" ht="30" customHeight="1" x14ac:dyDescent="0.25">
      <c r="A514" s="36" t="s">
        <v>113</v>
      </c>
      <c r="B514" s="33" t="s">
        <v>140</v>
      </c>
      <c r="C514" s="33" t="s">
        <v>114</v>
      </c>
      <c r="D514" s="35">
        <f>185.5+6.3</f>
        <v>191.8</v>
      </c>
      <c r="E514" s="35">
        <v>191.8</v>
      </c>
      <c r="F514" s="35">
        <v>198.4</v>
      </c>
    </row>
    <row r="515" spans="1:6" ht="30.75" hidden="1" customHeight="1" x14ac:dyDescent="0.25">
      <c r="A515" s="36" t="s">
        <v>121</v>
      </c>
      <c r="B515" s="33" t="s">
        <v>577</v>
      </c>
      <c r="C515" s="33" t="s">
        <v>122</v>
      </c>
      <c r="D515" s="35">
        <f>D516</f>
        <v>0</v>
      </c>
      <c r="E515" s="35">
        <f>E516</f>
        <v>0</v>
      </c>
      <c r="F515" s="35">
        <f>F516</f>
        <v>0</v>
      </c>
    </row>
    <row r="516" spans="1:6" ht="26.25" hidden="1" x14ac:dyDescent="0.25">
      <c r="A516" s="36" t="s">
        <v>123</v>
      </c>
      <c r="B516" s="33" t="s">
        <v>577</v>
      </c>
      <c r="C516" s="33" t="s">
        <v>124</v>
      </c>
      <c r="D516" s="35">
        <v>0</v>
      </c>
      <c r="E516" s="35">
        <v>0</v>
      </c>
      <c r="F516" s="35">
        <v>0</v>
      </c>
    </row>
    <row r="517" spans="1:6" ht="66" hidden="1" customHeight="1" x14ac:dyDescent="0.25">
      <c r="A517" s="36" t="s">
        <v>141</v>
      </c>
      <c r="B517" s="33" t="s">
        <v>142</v>
      </c>
      <c r="C517" s="33" t="s">
        <v>102</v>
      </c>
      <c r="D517" s="35">
        <f t="shared" ref="D517:F518" si="98">D518</f>
        <v>0</v>
      </c>
      <c r="E517" s="35">
        <f t="shared" si="98"/>
        <v>0</v>
      </c>
      <c r="F517" s="35">
        <f t="shared" si="98"/>
        <v>0</v>
      </c>
    </row>
    <row r="518" spans="1:6" ht="26.25" hidden="1" x14ac:dyDescent="0.25">
      <c r="A518" s="36" t="s">
        <v>121</v>
      </c>
      <c r="B518" s="33" t="s">
        <v>142</v>
      </c>
      <c r="C518" s="33" t="s">
        <v>122</v>
      </c>
      <c r="D518" s="35">
        <f t="shared" si="98"/>
        <v>0</v>
      </c>
      <c r="E518" s="35">
        <f t="shared" si="98"/>
        <v>0</v>
      </c>
      <c r="F518" s="35">
        <f t="shared" si="98"/>
        <v>0</v>
      </c>
    </row>
    <row r="519" spans="1:6" ht="26.25" hidden="1" x14ac:dyDescent="0.25">
      <c r="A519" s="36" t="s">
        <v>123</v>
      </c>
      <c r="B519" s="33" t="s">
        <v>142</v>
      </c>
      <c r="C519" s="33" t="s">
        <v>124</v>
      </c>
      <c r="D519" s="35">
        <f>4.9-4.9</f>
        <v>0</v>
      </c>
      <c r="E519" s="35">
        <f>4.9-4.9</f>
        <v>0</v>
      </c>
      <c r="F519" s="35">
        <f>4.9-4.9</f>
        <v>0</v>
      </c>
    </row>
    <row r="520" spans="1:6" ht="81" customHeight="1" x14ac:dyDescent="0.25">
      <c r="A520" s="36" t="s">
        <v>143</v>
      </c>
      <c r="B520" s="33" t="s">
        <v>144</v>
      </c>
      <c r="C520" s="33" t="s">
        <v>102</v>
      </c>
      <c r="D520" s="35">
        <f>D521+D523</f>
        <v>20.5</v>
      </c>
      <c r="E520" s="35">
        <f>E521+E523</f>
        <v>20.5</v>
      </c>
      <c r="F520" s="35">
        <f>F521+F523</f>
        <v>21</v>
      </c>
    </row>
    <row r="521" spans="1:6" ht="67.5" customHeight="1" x14ac:dyDescent="0.25">
      <c r="A521" s="36" t="s">
        <v>111</v>
      </c>
      <c r="B521" s="33" t="s">
        <v>144</v>
      </c>
      <c r="C521" s="33" t="s">
        <v>112</v>
      </c>
      <c r="D521" s="35">
        <f>D522</f>
        <v>14.4</v>
      </c>
      <c r="E521" s="35">
        <f>E522</f>
        <v>14.4</v>
      </c>
      <c r="F521" s="35">
        <f>F522</f>
        <v>14.9</v>
      </c>
    </row>
    <row r="522" spans="1:6" ht="30.75" customHeight="1" x14ac:dyDescent="0.25">
      <c r="A522" s="36" t="s">
        <v>113</v>
      </c>
      <c r="B522" s="33" t="s">
        <v>144</v>
      </c>
      <c r="C522" s="33" t="s">
        <v>114</v>
      </c>
      <c r="D522" s="35">
        <v>14.4</v>
      </c>
      <c r="E522" s="35">
        <v>14.4</v>
      </c>
      <c r="F522" s="35">
        <v>14.9</v>
      </c>
    </row>
    <row r="523" spans="1:6" ht="33.75" customHeight="1" x14ac:dyDescent="0.25">
      <c r="A523" s="36" t="s">
        <v>121</v>
      </c>
      <c r="B523" s="33" t="s">
        <v>144</v>
      </c>
      <c r="C523" s="33" t="s">
        <v>122</v>
      </c>
      <c r="D523" s="35">
        <f>D524</f>
        <v>6.1</v>
      </c>
      <c r="E523" s="35">
        <f>E524</f>
        <v>6.1</v>
      </c>
      <c r="F523" s="35">
        <f>F524</f>
        <v>6.1</v>
      </c>
    </row>
    <row r="524" spans="1:6" ht="27" customHeight="1" x14ac:dyDescent="0.25">
      <c r="A524" s="36" t="s">
        <v>123</v>
      </c>
      <c r="B524" s="33" t="s">
        <v>144</v>
      </c>
      <c r="C524" s="33" t="s">
        <v>124</v>
      </c>
      <c r="D524" s="35">
        <v>6.1</v>
      </c>
      <c r="E524" s="35">
        <v>6.1</v>
      </c>
      <c r="F524" s="35">
        <v>6.1</v>
      </c>
    </row>
    <row r="525" spans="1:6" ht="19.5" hidden="1" customHeight="1" x14ac:dyDescent="0.25">
      <c r="A525" s="36" t="s">
        <v>145</v>
      </c>
      <c r="B525" s="33" t="s">
        <v>147</v>
      </c>
      <c r="C525" s="33" t="s">
        <v>102</v>
      </c>
      <c r="D525" s="35">
        <f>D526</f>
        <v>0</v>
      </c>
      <c r="E525" s="35">
        <f t="shared" ref="E525:F527" si="99">E526</f>
        <v>0</v>
      </c>
      <c r="F525" s="35">
        <f t="shared" si="99"/>
        <v>0</v>
      </c>
    </row>
    <row r="526" spans="1:6" ht="42.75" hidden="1" customHeight="1" x14ac:dyDescent="0.25">
      <c r="A526" s="36" t="s">
        <v>148</v>
      </c>
      <c r="B526" s="33" t="s">
        <v>149</v>
      </c>
      <c r="C526" s="33" t="s">
        <v>102</v>
      </c>
      <c r="D526" s="35">
        <f>D527</f>
        <v>0</v>
      </c>
      <c r="E526" s="35">
        <f t="shared" si="99"/>
        <v>0</v>
      </c>
      <c r="F526" s="35">
        <f t="shared" si="99"/>
        <v>0</v>
      </c>
    </row>
    <row r="527" spans="1:6" ht="27" hidden="1" customHeight="1" x14ac:dyDescent="0.25">
      <c r="A527" s="36" t="s">
        <v>150</v>
      </c>
      <c r="B527" s="33" t="s">
        <v>149</v>
      </c>
      <c r="C527" s="33" t="s">
        <v>122</v>
      </c>
      <c r="D527" s="35">
        <f>D528</f>
        <v>0</v>
      </c>
      <c r="E527" s="35">
        <f t="shared" si="99"/>
        <v>0</v>
      </c>
      <c r="F527" s="35">
        <f t="shared" si="99"/>
        <v>0</v>
      </c>
    </row>
    <row r="528" spans="1:6" ht="27" hidden="1" customHeight="1" x14ac:dyDescent="0.25">
      <c r="A528" s="36" t="s">
        <v>123</v>
      </c>
      <c r="B528" s="33" t="s">
        <v>149</v>
      </c>
      <c r="C528" s="33" t="s">
        <v>124</v>
      </c>
      <c r="D528" s="35">
        <v>0</v>
      </c>
      <c r="E528" s="35">
        <v>0</v>
      </c>
      <c r="F528" s="35">
        <v>0</v>
      </c>
    </row>
    <row r="529" spans="1:6" ht="54.75" customHeight="1" x14ac:dyDescent="0.25">
      <c r="A529" s="36" t="s">
        <v>491</v>
      </c>
      <c r="B529" s="33" t="s">
        <v>492</v>
      </c>
      <c r="C529" s="33" t="s">
        <v>102</v>
      </c>
      <c r="D529" s="35">
        <f>D530+D532</f>
        <v>317.09999999999997</v>
      </c>
      <c r="E529" s="35">
        <f>E530+E532</f>
        <v>328.5</v>
      </c>
      <c r="F529" s="35">
        <f>F530+F532</f>
        <v>340</v>
      </c>
    </row>
    <row r="530" spans="1:6" ht="28.5" customHeight="1" x14ac:dyDescent="0.25">
      <c r="A530" s="36" t="s">
        <v>121</v>
      </c>
      <c r="B530" s="33" t="s">
        <v>492</v>
      </c>
      <c r="C530" s="33" t="s">
        <v>122</v>
      </c>
      <c r="D530" s="35">
        <f>D531</f>
        <v>5.7</v>
      </c>
      <c r="E530" s="35">
        <f>E531</f>
        <v>5.9</v>
      </c>
      <c r="F530" s="35">
        <f>F531</f>
        <v>6.1</v>
      </c>
    </row>
    <row r="531" spans="1:6" ht="27" customHeight="1" x14ac:dyDescent="0.25">
      <c r="A531" s="36" t="s">
        <v>256</v>
      </c>
      <c r="B531" s="33" t="s">
        <v>492</v>
      </c>
      <c r="C531" s="33" t="s">
        <v>124</v>
      </c>
      <c r="D531" s="35">
        <v>5.7</v>
      </c>
      <c r="E531" s="35">
        <v>5.9</v>
      </c>
      <c r="F531" s="35">
        <v>6.1</v>
      </c>
    </row>
    <row r="532" spans="1:6" ht="14.25" customHeight="1" x14ac:dyDescent="0.25">
      <c r="A532" s="36" t="s">
        <v>486</v>
      </c>
      <c r="B532" s="33" t="s">
        <v>492</v>
      </c>
      <c r="C532" s="33" t="s">
        <v>487</v>
      </c>
      <c r="D532" s="35">
        <f>D533</f>
        <v>311.39999999999998</v>
      </c>
      <c r="E532" s="35">
        <f>E533</f>
        <v>322.60000000000002</v>
      </c>
      <c r="F532" s="35">
        <f>F533</f>
        <v>333.9</v>
      </c>
    </row>
    <row r="533" spans="1:6" ht="18" customHeight="1" x14ac:dyDescent="0.25">
      <c r="A533" s="36" t="s">
        <v>488</v>
      </c>
      <c r="B533" s="33" t="s">
        <v>492</v>
      </c>
      <c r="C533" s="33" t="s">
        <v>489</v>
      </c>
      <c r="D533" s="35">
        <v>311.39999999999998</v>
      </c>
      <c r="E533" s="35">
        <v>322.60000000000002</v>
      </c>
      <c r="F533" s="35">
        <v>333.9</v>
      </c>
    </row>
    <row r="534" spans="1:6" ht="45" customHeight="1" x14ac:dyDescent="0.25">
      <c r="A534" s="36" t="s">
        <v>151</v>
      </c>
      <c r="B534" s="33" t="s">
        <v>152</v>
      </c>
      <c r="C534" s="33" t="s">
        <v>102</v>
      </c>
      <c r="D534" s="35">
        <f t="shared" ref="D534:F535" si="100">D535</f>
        <v>0.7</v>
      </c>
      <c r="E534" s="35">
        <f t="shared" si="100"/>
        <v>0.7</v>
      </c>
      <c r="F534" s="35">
        <f t="shared" si="100"/>
        <v>0.7</v>
      </c>
    </row>
    <row r="535" spans="1:6" ht="67.5" customHeight="1" x14ac:dyDescent="0.25">
      <c r="A535" s="36" t="s">
        <v>111</v>
      </c>
      <c r="B535" s="33" t="s">
        <v>152</v>
      </c>
      <c r="C535" s="33" t="s">
        <v>112</v>
      </c>
      <c r="D535" s="35">
        <f t="shared" si="100"/>
        <v>0.7</v>
      </c>
      <c r="E535" s="35">
        <f t="shared" si="100"/>
        <v>0.7</v>
      </c>
      <c r="F535" s="35">
        <f t="shared" si="100"/>
        <v>0.7</v>
      </c>
    </row>
    <row r="536" spans="1:6" ht="27.75" customHeight="1" x14ac:dyDescent="0.25">
      <c r="A536" s="36" t="s">
        <v>113</v>
      </c>
      <c r="B536" s="33" t="s">
        <v>152</v>
      </c>
      <c r="C536" s="33" t="s">
        <v>114</v>
      </c>
      <c r="D536" s="35">
        <v>0.7</v>
      </c>
      <c r="E536" s="35">
        <v>0.7</v>
      </c>
      <c r="F536" s="35">
        <v>0.7</v>
      </c>
    </row>
    <row r="537" spans="1:6" ht="31.5" customHeight="1" x14ac:dyDescent="0.25">
      <c r="A537" s="36" t="s">
        <v>278</v>
      </c>
      <c r="B537" s="33" t="s">
        <v>279</v>
      </c>
      <c r="C537" s="33" t="s">
        <v>102</v>
      </c>
      <c r="D537" s="35">
        <f t="shared" ref="D537:F538" si="101">D538</f>
        <v>44.6</v>
      </c>
      <c r="E537" s="35">
        <f t="shared" si="101"/>
        <v>44.6</v>
      </c>
      <c r="F537" s="35">
        <f t="shared" si="101"/>
        <v>44.6</v>
      </c>
    </row>
    <row r="538" spans="1:6" ht="33" customHeight="1" x14ac:dyDescent="0.25">
      <c r="A538" s="36" t="s">
        <v>121</v>
      </c>
      <c r="B538" s="33" t="s">
        <v>279</v>
      </c>
      <c r="C538" s="33" t="s">
        <v>122</v>
      </c>
      <c r="D538" s="35">
        <f t="shared" si="101"/>
        <v>44.6</v>
      </c>
      <c r="E538" s="35">
        <f t="shared" si="101"/>
        <v>44.6</v>
      </c>
      <c r="F538" s="35">
        <f t="shared" si="101"/>
        <v>44.6</v>
      </c>
    </row>
    <row r="539" spans="1:6" ht="30" customHeight="1" x14ac:dyDescent="0.25">
      <c r="A539" s="36" t="s">
        <v>123</v>
      </c>
      <c r="B539" s="33" t="s">
        <v>279</v>
      </c>
      <c r="C539" s="33" t="s">
        <v>124</v>
      </c>
      <c r="D539" s="35">
        <v>44.6</v>
      </c>
      <c r="E539" s="35">
        <v>44.6</v>
      </c>
      <c r="F539" s="35">
        <v>44.6</v>
      </c>
    </row>
    <row r="540" spans="1:6" ht="31.5" customHeight="1" x14ac:dyDescent="0.2">
      <c r="A540" s="36" t="s">
        <v>234</v>
      </c>
      <c r="B540" s="31" t="s">
        <v>235</v>
      </c>
      <c r="C540" s="31" t="s">
        <v>102</v>
      </c>
      <c r="D540" s="32">
        <f>D541+D555+D549+D552+D546</f>
        <v>9645.9</v>
      </c>
      <c r="E540" s="32">
        <f t="shared" ref="E540:F540" si="102">E541+E555+E549</f>
        <v>5253.6</v>
      </c>
      <c r="F540" s="32">
        <f t="shared" si="102"/>
        <v>5253.6</v>
      </c>
    </row>
    <row r="541" spans="1:6" ht="28.5" customHeight="1" x14ac:dyDescent="0.25">
      <c r="A541" s="36" t="s">
        <v>238</v>
      </c>
      <c r="B541" s="33" t="s">
        <v>239</v>
      </c>
      <c r="C541" s="33" t="s">
        <v>102</v>
      </c>
      <c r="D541" s="35">
        <f>D542+D544</f>
        <v>7452.6</v>
      </c>
      <c r="E541" s="35">
        <f>E542+E544</f>
        <v>4757.6000000000004</v>
      </c>
      <c r="F541" s="35">
        <f>F542+F544</f>
        <v>4757.6000000000004</v>
      </c>
    </row>
    <row r="542" spans="1:6" ht="74.25" customHeight="1" x14ac:dyDescent="0.25">
      <c r="A542" s="36" t="s">
        <v>111</v>
      </c>
      <c r="B542" s="33" t="s">
        <v>239</v>
      </c>
      <c r="C542" s="33" t="s">
        <v>112</v>
      </c>
      <c r="D542" s="35">
        <f>D543</f>
        <v>2867.6</v>
      </c>
      <c r="E542" s="35">
        <f>E543</f>
        <v>3000.3</v>
      </c>
      <c r="F542" s="35">
        <f>F543</f>
        <v>3000.3</v>
      </c>
    </row>
    <row r="543" spans="1:6" ht="14.25" customHeight="1" x14ac:dyDescent="0.25">
      <c r="A543" s="36" t="s">
        <v>240</v>
      </c>
      <c r="B543" s="33" t="s">
        <v>239</v>
      </c>
      <c r="C543" s="33" t="s">
        <v>241</v>
      </c>
      <c r="D543" s="35">
        <f>3000.3-44.5-13.4+1.5-76.3</f>
        <v>2867.6</v>
      </c>
      <c r="E543" s="35">
        <v>3000.3</v>
      </c>
      <c r="F543" s="35">
        <v>3000.3</v>
      </c>
    </row>
    <row r="544" spans="1:6" ht="31.5" customHeight="1" x14ac:dyDescent="0.25">
      <c r="A544" s="36" t="s">
        <v>121</v>
      </c>
      <c r="B544" s="33" t="s">
        <v>239</v>
      </c>
      <c r="C544" s="33" t="s">
        <v>122</v>
      </c>
      <c r="D544" s="35">
        <f>D545</f>
        <v>4585</v>
      </c>
      <c r="E544" s="35">
        <f>E545</f>
        <v>1757.2999999999997</v>
      </c>
      <c r="F544" s="35">
        <f>F545</f>
        <v>1757.2999999999997</v>
      </c>
    </row>
    <row r="545" spans="1:6" ht="27" customHeight="1" x14ac:dyDescent="0.25">
      <c r="A545" s="36" t="s">
        <v>256</v>
      </c>
      <c r="B545" s="33" t="s">
        <v>239</v>
      </c>
      <c r="C545" s="33" t="s">
        <v>124</v>
      </c>
      <c r="D545" s="35">
        <f>2121.2-256.3+1652.6+41.1-111.7+100+110+244.3+121.3+562.5</f>
        <v>4585</v>
      </c>
      <c r="E545" s="35">
        <f>2121.2-363.9</f>
        <v>1757.2999999999997</v>
      </c>
      <c r="F545" s="35">
        <f>2121.2-363.9</f>
        <v>1757.2999999999997</v>
      </c>
    </row>
    <row r="546" spans="1:6" ht="42" customHeight="1" x14ac:dyDescent="0.25">
      <c r="A546" s="36" t="s">
        <v>791</v>
      </c>
      <c r="B546" s="33" t="s">
        <v>803</v>
      </c>
      <c r="C546" s="33" t="s">
        <v>102</v>
      </c>
      <c r="D546" s="35">
        <f>D547</f>
        <v>224.9</v>
      </c>
      <c r="E546" s="35">
        <v>0</v>
      </c>
      <c r="F546" s="35">
        <v>0</v>
      </c>
    </row>
    <row r="547" spans="1:6" ht="18.75" customHeight="1" x14ac:dyDescent="0.25">
      <c r="A547" s="36" t="s">
        <v>125</v>
      </c>
      <c r="B547" s="33" t="s">
        <v>803</v>
      </c>
      <c r="C547" s="33" t="s">
        <v>126</v>
      </c>
      <c r="D547" s="35">
        <f>D548</f>
        <v>224.9</v>
      </c>
      <c r="E547" s="35">
        <v>0</v>
      </c>
      <c r="F547" s="35">
        <v>0</v>
      </c>
    </row>
    <row r="548" spans="1:6" ht="20.25" customHeight="1" x14ac:dyDescent="0.25">
      <c r="A548" s="36" t="s">
        <v>127</v>
      </c>
      <c r="B548" s="33" t="s">
        <v>803</v>
      </c>
      <c r="C548" s="33" t="s">
        <v>128</v>
      </c>
      <c r="D548" s="35">
        <v>224.9</v>
      </c>
      <c r="E548" s="35">
        <v>0</v>
      </c>
      <c r="F548" s="35">
        <v>0</v>
      </c>
    </row>
    <row r="549" spans="1:6" ht="27" customHeight="1" x14ac:dyDescent="0.25">
      <c r="A549" s="36" t="s">
        <v>715</v>
      </c>
      <c r="B549" s="33" t="s">
        <v>716</v>
      </c>
      <c r="C549" s="33" t="s">
        <v>102</v>
      </c>
      <c r="D549" s="35">
        <f>D550</f>
        <v>1510.3</v>
      </c>
      <c r="E549" s="35">
        <f t="shared" ref="E549:F550" si="103">E550</f>
        <v>0</v>
      </c>
      <c r="F549" s="35">
        <f t="shared" si="103"/>
        <v>0</v>
      </c>
    </row>
    <row r="550" spans="1:6" ht="69" customHeight="1" x14ac:dyDescent="0.25">
      <c r="A550" s="36" t="s">
        <v>111</v>
      </c>
      <c r="B550" s="33" t="s">
        <v>716</v>
      </c>
      <c r="C550" s="33" t="s">
        <v>112</v>
      </c>
      <c r="D550" s="35">
        <f>D551</f>
        <v>1510.3</v>
      </c>
      <c r="E550" s="35">
        <f t="shared" si="103"/>
        <v>0</v>
      </c>
      <c r="F550" s="35">
        <f t="shared" si="103"/>
        <v>0</v>
      </c>
    </row>
    <row r="551" spans="1:6" ht="27" customHeight="1" x14ac:dyDescent="0.25">
      <c r="A551" s="36" t="s">
        <v>240</v>
      </c>
      <c r="B551" s="33" t="s">
        <v>716</v>
      </c>
      <c r="C551" s="33" t="s">
        <v>241</v>
      </c>
      <c r="D551" s="35">
        <f>845.1+255.2+410</f>
        <v>1510.3</v>
      </c>
      <c r="E551" s="35">
        <v>0</v>
      </c>
      <c r="F551" s="35">
        <v>0</v>
      </c>
    </row>
    <row r="552" spans="1:6" ht="44.25" customHeight="1" x14ac:dyDescent="0.25">
      <c r="A552" s="36" t="s">
        <v>717</v>
      </c>
      <c r="B552" s="33" t="s">
        <v>718</v>
      </c>
      <c r="C552" s="33" t="s">
        <v>102</v>
      </c>
      <c r="D552" s="35">
        <f>D553</f>
        <v>79.5</v>
      </c>
      <c r="E552" s="35">
        <f t="shared" ref="E552:F553" si="104">E553</f>
        <v>0</v>
      </c>
      <c r="F552" s="35">
        <f t="shared" si="104"/>
        <v>0</v>
      </c>
    </row>
    <row r="553" spans="1:6" ht="66.75" customHeight="1" x14ac:dyDescent="0.25">
      <c r="A553" s="36" t="s">
        <v>111</v>
      </c>
      <c r="B553" s="33" t="s">
        <v>718</v>
      </c>
      <c r="C553" s="33" t="s">
        <v>112</v>
      </c>
      <c r="D553" s="35">
        <f>D554</f>
        <v>79.5</v>
      </c>
      <c r="E553" s="35">
        <f t="shared" si="104"/>
        <v>0</v>
      </c>
      <c r="F553" s="35">
        <f t="shared" si="104"/>
        <v>0</v>
      </c>
    </row>
    <row r="554" spans="1:6" ht="27" customHeight="1" x14ac:dyDescent="0.25">
      <c r="A554" s="36" t="s">
        <v>240</v>
      </c>
      <c r="B554" s="33" t="s">
        <v>718</v>
      </c>
      <c r="C554" s="33" t="s">
        <v>241</v>
      </c>
      <c r="D554" s="35">
        <f>44.5+13.4-1.5+16.6+6.5</f>
        <v>79.5</v>
      </c>
      <c r="E554" s="35">
        <v>0</v>
      </c>
      <c r="F554" s="35">
        <v>0</v>
      </c>
    </row>
    <row r="555" spans="1:6" ht="57" customHeight="1" x14ac:dyDescent="0.25">
      <c r="A555" s="36" t="s">
        <v>236</v>
      </c>
      <c r="B555" s="33" t="s">
        <v>237</v>
      </c>
      <c r="C555" s="33" t="s">
        <v>102</v>
      </c>
      <c r="D555" s="35">
        <f t="shared" ref="D555:F556" si="105">D556</f>
        <v>378.6</v>
      </c>
      <c r="E555" s="35">
        <f t="shared" si="105"/>
        <v>496</v>
      </c>
      <c r="F555" s="35">
        <f t="shared" si="105"/>
        <v>496</v>
      </c>
    </row>
    <row r="556" spans="1:6" ht="16.5" customHeight="1" x14ac:dyDescent="0.25">
      <c r="A556" s="36" t="s">
        <v>125</v>
      </c>
      <c r="B556" s="33" t="s">
        <v>237</v>
      </c>
      <c r="C556" s="33" t="s">
        <v>126</v>
      </c>
      <c r="D556" s="35">
        <f t="shared" si="105"/>
        <v>378.6</v>
      </c>
      <c r="E556" s="35">
        <f t="shared" si="105"/>
        <v>496</v>
      </c>
      <c r="F556" s="35">
        <f t="shared" si="105"/>
        <v>496</v>
      </c>
    </row>
    <row r="557" spans="1:6" ht="18" customHeight="1" x14ac:dyDescent="0.25">
      <c r="A557" s="36" t="s">
        <v>127</v>
      </c>
      <c r="B557" s="33" t="s">
        <v>237</v>
      </c>
      <c r="C557" s="33" t="s">
        <v>128</v>
      </c>
      <c r="D557" s="35">
        <f>496-2.5-100-129.5+114.6</f>
        <v>378.6</v>
      </c>
      <c r="E557" s="35">
        <v>496</v>
      </c>
      <c r="F557" s="35">
        <v>496</v>
      </c>
    </row>
    <row r="558" spans="1:6" ht="17.25" hidden="1" customHeight="1" x14ac:dyDescent="0.2">
      <c r="A558" s="52" t="s">
        <v>533</v>
      </c>
      <c r="B558" s="31" t="s">
        <v>534</v>
      </c>
      <c r="C558" s="31" t="s">
        <v>102</v>
      </c>
      <c r="D558" s="32">
        <f t="shared" ref="D558:F559" si="106">D559</f>
        <v>0</v>
      </c>
      <c r="E558" s="32">
        <f t="shared" si="106"/>
        <v>0</v>
      </c>
      <c r="F558" s="32">
        <f t="shared" si="106"/>
        <v>0</v>
      </c>
    </row>
    <row r="559" spans="1:6" ht="27" hidden="1" customHeight="1" x14ac:dyDescent="0.25">
      <c r="A559" s="36" t="s">
        <v>535</v>
      </c>
      <c r="B559" s="33" t="s">
        <v>536</v>
      </c>
      <c r="C559" s="33" t="s">
        <v>102</v>
      </c>
      <c r="D559" s="35">
        <f t="shared" si="106"/>
        <v>0</v>
      </c>
      <c r="E559" s="35">
        <f t="shared" si="106"/>
        <v>0</v>
      </c>
      <c r="F559" s="35">
        <f t="shared" si="106"/>
        <v>0</v>
      </c>
    </row>
    <row r="560" spans="1:6" ht="15" hidden="1" customHeight="1" x14ac:dyDescent="0.25">
      <c r="A560" s="36" t="s">
        <v>537</v>
      </c>
      <c r="B560" s="33" t="s">
        <v>536</v>
      </c>
      <c r="C560" s="33" t="s">
        <v>538</v>
      </c>
      <c r="D560" s="35"/>
      <c r="E560" s="35"/>
      <c r="F560" s="35"/>
    </row>
    <row r="561" spans="1:6" ht="15" hidden="1" customHeight="1" x14ac:dyDescent="0.2">
      <c r="A561" s="52" t="s">
        <v>160</v>
      </c>
      <c r="B561" s="31" t="s">
        <v>161</v>
      </c>
      <c r="C561" s="31" t="s">
        <v>102</v>
      </c>
      <c r="D561" s="32">
        <f>D562</f>
        <v>0</v>
      </c>
      <c r="E561" s="32">
        <f t="shared" ref="E561:F563" si="107">E562</f>
        <v>0</v>
      </c>
      <c r="F561" s="32">
        <f t="shared" si="107"/>
        <v>0</v>
      </c>
    </row>
    <row r="562" spans="1:6" ht="32.25" hidden="1" customHeight="1" x14ac:dyDescent="0.25">
      <c r="A562" s="36" t="s">
        <v>162</v>
      </c>
      <c r="B562" s="33" t="s">
        <v>163</v>
      </c>
      <c r="C562" s="33" t="s">
        <v>102</v>
      </c>
      <c r="D562" s="35">
        <f>D563</f>
        <v>0</v>
      </c>
      <c r="E562" s="35">
        <f t="shared" si="107"/>
        <v>0</v>
      </c>
      <c r="F562" s="35">
        <f t="shared" si="107"/>
        <v>0</v>
      </c>
    </row>
    <row r="563" spans="1:6" ht="31.5" hidden="1" customHeight="1" x14ac:dyDescent="0.25">
      <c r="A563" s="36" t="s">
        <v>121</v>
      </c>
      <c r="B563" s="33" t="s">
        <v>163</v>
      </c>
      <c r="C563" s="33" t="s">
        <v>122</v>
      </c>
      <c r="D563" s="35">
        <f>D564</f>
        <v>0</v>
      </c>
      <c r="E563" s="35">
        <f t="shared" si="107"/>
        <v>0</v>
      </c>
      <c r="F563" s="35">
        <f t="shared" si="107"/>
        <v>0</v>
      </c>
    </row>
    <row r="564" spans="1:6" ht="33" hidden="1" customHeight="1" x14ac:dyDescent="0.25">
      <c r="A564" s="36" t="s">
        <v>123</v>
      </c>
      <c r="B564" s="33" t="s">
        <v>163</v>
      </c>
      <c r="C564" s="33" t="s">
        <v>124</v>
      </c>
      <c r="D564" s="35"/>
      <c r="E564" s="35"/>
      <c r="F564" s="35"/>
    </row>
    <row r="565" spans="1:6" ht="16.5" customHeight="1" x14ac:dyDescent="0.2">
      <c r="A565" s="52" t="s">
        <v>166</v>
      </c>
      <c r="B565" s="31" t="s">
        <v>167</v>
      </c>
      <c r="C565" s="31" t="s">
        <v>102</v>
      </c>
      <c r="D565" s="32">
        <f>D566</f>
        <v>99</v>
      </c>
      <c r="E565" s="32">
        <f t="shared" ref="E565:F568" si="108">E566</f>
        <v>99</v>
      </c>
      <c r="F565" s="32">
        <f t="shared" si="108"/>
        <v>99</v>
      </c>
    </row>
    <row r="566" spans="1:6" ht="18" customHeight="1" x14ac:dyDescent="0.25">
      <c r="A566" s="36" t="s">
        <v>168</v>
      </c>
      <c r="B566" s="33" t="s">
        <v>169</v>
      </c>
      <c r="C566" s="33" t="s">
        <v>102</v>
      </c>
      <c r="D566" s="35">
        <f>D567</f>
        <v>99</v>
      </c>
      <c r="E566" s="35">
        <f t="shared" si="108"/>
        <v>99</v>
      </c>
      <c r="F566" s="35">
        <f t="shared" si="108"/>
        <v>99</v>
      </c>
    </row>
    <row r="567" spans="1:6" ht="32.25" customHeight="1" x14ac:dyDescent="0.25">
      <c r="A567" s="36" t="s">
        <v>170</v>
      </c>
      <c r="B567" s="33" t="s">
        <v>171</v>
      </c>
      <c r="C567" s="33" t="s">
        <v>102</v>
      </c>
      <c r="D567" s="35">
        <f>D568</f>
        <v>99</v>
      </c>
      <c r="E567" s="35">
        <f t="shared" si="108"/>
        <v>99</v>
      </c>
      <c r="F567" s="35">
        <f t="shared" si="108"/>
        <v>99</v>
      </c>
    </row>
    <row r="568" spans="1:6" ht="16.5" customHeight="1" x14ac:dyDescent="0.25">
      <c r="A568" s="36" t="s">
        <v>125</v>
      </c>
      <c r="B568" s="33" t="s">
        <v>171</v>
      </c>
      <c r="C568" s="33" t="s">
        <v>126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15.75" customHeight="1" x14ac:dyDescent="0.25">
      <c r="A569" s="36" t="s">
        <v>172</v>
      </c>
      <c r="B569" s="33" t="s">
        <v>171</v>
      </c>
      <c r="C569" s="33" t="s">
        <v>173</v>
      </c>
      <c r="D569" s="35">
        <v>99</v>
      </c>
      <c r="E569" s="35">
        <v>99</v>
      </c>
      <c r="F569" s="35">
        <v>99</v>
      </c>
    </row>
    <row r="570" spans="1:6" ht="26.25" hidden="1" x14ac:dyDescent="0.25">
      <c r="A570" s="36" t="s">
        <v>105</v>
      </c>
      <c r="B570" s="33" t="s">
        <v>552</v>
      </c>
      <c r="C570" s="33" t="s">
        <v>102</v>
      </c>
      <c r="D570" s="35">
        <f t="shared" ref="D570:F573" si="109">D571</f>
        <v>0</v>
      </c>
      <c r="E570" s="35">
        <f t="shared" si="109"/>
        <v>0</v>
      </c>
      <c r="F570" s="35">
        <f t="shared" si="109"/>
        <v>0</v>
      </c>
    </row>
    <row r="571" spans="1:6" ht="13.5" hidden="1" customHeight="1" x14ac:dyDescent="0.25">
      <c r="A571" s="36" t="s">
        <v>107</v>
      </c>
      <c r="B571" s="33" t="s">
        <v>553</v>
      </c>
      <c r="C571" s="33" t="s">
        <v>102</v>
      </c>
      <c r="D571" s="35">
        <f t="shared" si="109"/>
        <v>0</v>
      </c>
      <c r="E571" s="35">
        <f t="shared" si="109"/>
        <v>0</v>
      </c>
      <c r="F571" s="35">
        <f t="shared" si="109"/>
        <v>0</v>
      </c>
    </row>
    <row r="572" spans="1:6" ht="39" hidden="1" x14ac:dyDescent="0.25">
      <c r="A572" s="36" t="s">
        <v>554</v>
      </c>
      <c r="B572" s="33" t="s">
        <v>555</v>
      </c>
      <c r="C572" s="33" t="s">
        <v>102</v>
      </c>
      <c r="D572" s="35">
        <f t="shared" si="109"/>
        <v>0</v>
      </c>
      <c r="E572" s="35">
        <f t="shared" si="109"/>
        <v>0</v>
      </c>
      <c r="F572" s="35">
        <f t="shared" si="109"/>
        <v>0</v>
      </c>
    </row>
    <row r="573" spans="1:6" ht="15" hidden="1" x14ac:dyDescent="0.25">
      <c r="A573" s="36" t="s">
        <v>125</v>
      </c>
      <c r="B573" s="33" t="s">
        <v>555</v>
      </c>
      <c r="C573" s="33" t="s">
        <v>126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15" hidden="1" x14ac:dyDescent="0.25">
      <c r="A574" s="55" t="s">
        <v>127</v>
      </c>
      <c r="B574" s="33" t="s">
        <v>555</v>
      </c>
      <c r="C574" s="33" t="s">
        <v>128</v>
      </c>
      <c r="D574" s="35">
        <v>0</v>
      </c>
      <c r="E574" s="35">
        <v>0</v>
      </c>
      <c r="F574" s="35">
        <v>0</v>
      </c>
    </row>
    <row r="575" spans="1:6" s="39" customFormat="1" ht="2.25" hidden="1" customHeight="1" x14ac:dyDescent="0.25">
      <c r="A575" s="36"/>
      <c r="B575" s="33"/>
      <c r="C575" s="33"/>
      <c r="D575" s="35" t="e">
        <f>#REF!/1000</f>
        <v>#REF!</v>
      </c>
      <c r="E575" s="35" t="e">
        <f>#REF!/1000</f>
        <v>#REF!</v>
      </c>
      <c r="F575" s="35" t="e">
        <f>#REF!/1000</f>
        <v>#REF!</v>
      </c>
    </row>
    <row r="576" spans="1:6" s="38" customFormat="1" ht="15" hidden="1" x14ac:dyDescent="0.25">
      <c r="A576" s="36" t="s">
        <v>497</v>
      </c>
      <c r="B576" s="33" t="s">
        <v>101</v>
      </c>
      <c r="C576" s="33" t="s">
        <v>102</v>
      </c>
      <c r="D576" s="35">
        <f t="shared" ref="D576:F579" si="110">D577</f>
        <v>0</v>
      </c>
      <c r="E576" s="35">
        <f t="shared" si="110"/>
        <v>0</v>
      </c>
      <c r="F576" s="35">
        <f t="shared" si="110"/>
        <v>0</v>
      </c>
    </row>
    <row r="577" spans="1:6" s="38" customFormat="1" ht="26.25" hidden="1" x14ac:dyDescent="0.25">
      <c r="A577" s="36" t="s">
        <v>340</v>
      </c>
      <c r="B577" s="33" t="s">
        <v>341</v>
      </c>
      <c r="C577" s="33" t="s">
        <v>102</v>
      </c>
      <c r="D577" s="35">
        <f t="shared" si="110"/>
        <v>0</v>
      </c>
      <c r="E577" s="35">
        <f t="shared" si="110"/>
        <v>0</v>
      </c>
      <c r="F577" s="35">
        <f t="shared" si="110"/>
        <v>0</v>
      </c>
    </row>
    <row r="578" spans="1:6" s="38" customFormat="1" ht="26.25" hidden="1" x14ac:dyDescent="0.25">
      <c r="A578" s="36" t="s">
        <v>498</v>
      </c>
      <c r="B578" s="33" t="s">
        <v>499</v>
      </c>
      <c r="C578" s="33" t="s">
        <v>102</v>
      </c>
      <c r="D578" s="35">
        <f t="shared" si="110"/>
        <v>0</v>
      </c>
      <c r="E578" s="35">
        <f t="shared" si="110"/>
        <v>0</v>
      </c>
      <c r="F578" s="35">
        <f t="shared" si="110"/>
        <v>0</v>
      </c>
    </row>
    <row r="579" spans="1:6" s="38" customFormat="1" ht="15" hidden="1" x14ac:dyDescent="0.25">
      <c r="A579" s="36" t="s">
        <v>496</v>
      </c>
      <c r="B579" s="33" t="s">
        <v>499</v>
      </c>
      <c r="C579" s="33" t="s">
        <v>487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15.75" hidden="1" customHeight="1" x14ac:dyDescent="0.25">
      <c r="A580" s="36" t="s">
        <v>488</v>
      </c>
      <c r="B580" s="33" t="s">
        <v>499</v>
      </c>
      <c r="C580" s="33" t="s">
        <v>489</v>
      </c>
      <c r="D580" s="35">
        <v>0</v>
      </c>
      <c r="E580" s="35">
        <v>0</v>
      </c>
      <c r="F580" s="35">
        <v>0</v>
      </c>
    </row>
    <row r="581" spans="1:6" s="38" customFormat="1" ht="30.75" hidden="1" customHeight="1" x14ac:dyDescent="0.25">
      <c r="A581" s="58" t="s">
        <v>521</v>
      </c>
      <c r="B581" s="33" t="s">
        <v>522</v>
      </c>
      <c r="C581" s="33" t="s">
        <v>102</v>
      </c>
      <c r="D581" s="35">
        <f t="shared" ref="D581:F582" si="111">D582</f>
        <v>0</v>
      </c>
      <c r="E581" s="35">
        <f t="shared" si="111"/>
        <v>0</v>
      </c>
      <c r="F581" s="35">
        <f t="shared" si="111"/>
        <v>0</v>
      </c>
    </row>
    <row r="582" spans="1:6" s="38" customFormat="1" ht="26.25" hidden="1" x14ac:dyDescent="0.25">
      <c r="A582" s="36" t="s">
        <v>523</v>
      </c>
      <c r="B582" s="33" t="s">
        <v>522</v>
      </c>
      <c r="C582" s="33" t="s">
        <v>122</v>
      </c>
      <c r="D582" s="35">
        <f t="shared" si="111"/>
        <v>0</v>
      </c>
      <c r="E582" s="35">
        <f t="shared" si="111"/>
        <v>0</v>
      </c>
      <c r="F582" s="35">
        <f t="shared" si="111"/>
        <v>0</v>
      </c>
    </row>
    <row r="583" spans="1:6" s="38" customFormat="1" ht="26.25" hidden="1" x14ac:dyDescent="0.25">
      <c r="A583" s="36" t="s">
        <v>256</v>
      </c>
      <c r="B583" s="33" t="s">
        <v>522</v>
      </c>
      <c r="C583" s="33" t="s">
        <v>124</v>
      </c>
      <c r="D583" s="35">
        <v>0</v>
      </c>
      <c r="E583" s="35">
        <v>0</v>
      </c>
      <c r="F583" s="35">
        <v>0</v>
      </c>
    </row>
    <row r="584" spans="1:6" s="38" customFormat="1" ht="26.25" hidden="1" x14ac:dyDescent="0.25">
      <c r="A584" s="36" t="s">
        <v>524</v>
      </c>
      <c r="B584" s="33" t="s">
        <v>525</v>
      </c>
      <c r="C584" s="33" t="s">
        <v>102</v>
      </c>
      <c r="D584" s="35">
        <f t="shared" ref="D584:F585" si="112">D585</f>
        <v>0</v>
      </c>
      <c r="E584" s="35">
        <f t="shared" si="112"/>
        <v>0</v>
      </c>
      <c r="F584" s="35">
        <f t="shared" si="112"/>
        <v>0</v>
      </c>
    </row>
    <row r="585" spans="1:6" s="38" customFormat="1" ht="26.25" hidden="1" x14ac:dyDescent="0.25">
      <c r="A585" s="36" t="s">
        <v>523</v>
      </c>
      <c r="B585" s="33" t="s">
        <v>525</v>
      </c>
      <c r="C585" s="33" t="s">
        <v>122</v>
      </c>
      <c r="D585" s="35">
        <f t="shared" si="112"/>
        <v>0</v>
      </c>
      <c r="E585" s="35">
        <f t="shared" si="112"/>
        <v>0</v>
      </c>
      <c r="F585" s="35">
        <f t="shared" si="112"/>
        <v>0</v>
      </c>
    </row>
    <row r="586" spans="1:6" s="38" customFormat="1" ht="26.25" hidden="1" x14ac:dyDescent="0.25">
      <c r="A586" s="36" t="s">
        <v>256</v>
      </c>
      <c r="B586" s="33" t="s">
        <v>525</v>
      </c>
      <c r="C586" s="33" t="s">
        <v>124</v>
      </c>
      <c r="D586" s="35">
        <v>0</v>
      </c>
      <c r="E586" s="35">
        <v>0</v>
      </c>
      <c r="F586" s="35">
        <v>0</v>
      </c>
    </row>
    <row r="587" spans="1:6" ht="39" hidden="1" x14ac:dyDescent="0.25">
      <c r="A587" s="36" t="s">
        <v>526</v>
      </c>
      <c r="B587" s="33" t="s">
        <v>527</v>
      </c>
      <c r="C587" s="33" t="s">
        <v>102</v>
      </c>
      <c r="D587" s="35">
        <f t="shared" ref="D587:F589" si="113">D588</f>
        <v>0</v>
      </c>
      <c r="E587" s="35">
        <f t="shared" si="113"/>
        <v>0</v>
      </c>
      <c r="F587" s="35">
        <f t="shared" si="113"/>
        <v>0</v>
      </c>
    </row>
    <row r="588" spans="1:6" ht="26.25" hidden="1" x14ac:dyDescent="0.25">
      <c r="A588" s="36" t="s">
        <v>528</v>
      </c>
      <c r="B588" s="33" t="s">
        <v>527</v>
      </c>
      <c r="C588" s="33" t="s">
        <v>102</v>
      </c>
      <c r="D588" s="35">
        <f t="shared" si="113"/>
        <v>0</v>
      </c>
      <c r="E588" s="35">
        <f t="shared" si="113"/>
        <v>0</v>
      </c>
      <c r="F588" s="35">
        <f t="shared" si="113"/>
        <v>0</v>
      </c>
    </row>
    <row r="589" spans="1:6" ht="64.5" hidden="1" x14ac:dyDescent="0.25">
      <c r="A589" s="36" t="s">
        <v>111</v>
      </c>
      <c r="B589" s="33" t="s">
        <v>527</v>
      </c>
      <c r="C589" s="33" t="s">
        <v>112</v>
      </c>
      <c r="D589" s="35">
        <f t="shared" si="113"/>
        <v>0</v>
      </c>
      <c r="E589" s="35">
        <f t="shared" si="113"/>
        <v>0</v>
      </c>
      <c r="F589" s="35">
        <f t="shared" si="113"/>
        <v>0</v>
      </c>
    </row>
    <row r="590" spans="1:6" ht="15" hidden="1" x14ac:dyDescent="0.25">
      <c r="A590" s="36" t="s">
        <v>529</v>
      </c>
      <c r="B590" s="33" t="s">
        <v>527</v>
      </c>
      <c r="C590" s="33" t="s">
        <v>241</v>
      </c>
      <c r="D590" s="35">
        <f>30-30</f>
        <v>0</v>
      </c>
      <c r="E590" s="35">
        <f>30-30</f>
        <v>0</v>
      </c>
      <c r="F590" s="35">
        <f>30-30</f>
        <v>0</v>
      </c>
    </row>
    <row r="591" spans="1:6" ht="51.75" hidden="1" x14ac:dyDescent="0.25">
      <c r="A591" s="36" t="s">
        <v>530</v>
      </c>
      <c r="B591" s="33" t="s">
        <v>439</v>
      </c>
      <c r="C591" s="33" t="s">
        <v>102</v>
      </c>
      <c r="D591" s="35">
        <f t="shared" ref="D591:F592" si="114">D592</f>
        <v>0</v>
      </c>
      <c r="E591" s="35">
        <f t="shared" si="114"/>
        <v>0</v>
      </c>
      <c r="F591" s="35">
        <f t="shared" si="114"/>
        <v>0</v>
      </c>
    </row>
    <row r="592" spans="1:6" ht="26.25" hidden="1" x14ac:dyDescent="0.25">
      <c r="A592" s="36" t="s">
        <v>523</v>
      </c>
      <c r="B592" s="33" t="s">
        <v>439</v>
      </c>
      <c r="C592" s="33" t="s">
        <v>122</v>
      </c>
      <c r="D592" s="35">
        <f t="shared" si="114"/>
        <v>0</v>
      </c>
      <c r="E592" s="35">
        <f t="shared" si="114"/>
        <v>0</v>
      </c>
      <c r="F592" s="35">
        <f t="shared" si="114"/>
        <v>0</v>
      </c>
    </row>
    <row r="593" spans="1:7" ht="26.25" hidden="1" x14ac:dyDescent="0.25">
      <c r="A593" s="36" t="s">
        <v>256</v>
      </c>
      <c r="B593" s="33" t="s">
        <v>439</v>
      </c>
      <c r="C593" s="33" t="s">
        <v>124</v>
      </c>
      <c r="D593" s="35">
        <v>0</v>
      </c>
      <c r="E593" s="35">
        <v>0</v>
      </c>
      <c r="F593" s="35">
        <v>0</v>
      </c>
    </row>
    <row r="594" spans="1:7" s="44" customFormat="1" ht="15.75" x14ac:dyDescent="0.25">
      <c r="A594" s="52" t="s">
        <v>539</v>
      </c>
      <c r="B594" s="43"/>
      <c r="C594" s="43"/>
      <c r="D594" s="32">
        <f>D13+D26+D38+D47+D52+D61+D79+D102+D125+D153+D185+D234+D273+D329+D341+D370+D387+D407+D428+D445+D458+D540+D565+D439+D263</f>
        <v>119161</v>
      </c>
      <c r="E594" s="32">
        <f>E13+E26+E38+E47+E52+E61+E79+E102+E125+E153+E185+E234+E273+E329+E341+E370+E387+E407+E428+E445+E458+E540+E565+E439+E263</f>
        <v>88887.5</v>
      </c>
      <c r="F594" s="32">
        <f>F13+F26+F38+F47+F52+F61+F79+F102+F125+F153+F185+F234+F273+F329+F341+F370+F387+F407+F428+F445+F458+F540+F565+F439+F263</f>
        <v>91397.400000000009</v>
      </c>
      <c r="G594" s="67"/>
    </row>
    <row r="595" spans="1:7" x14ac:dyDescent="0.2">
      <c r="A595" s="45"/>
      <c r="B595" s="46"/>
      <c r="C595" s="46"/>
      <c r="D595" s="46"/>
      <c r="E595" s="46"/>
      <c r="F595" s="46"/>
    </row>
    <row r="596" spans="1:7" x14ac:dyDescent="0.2">
      <c r="A596" s="45"/>
      <c r="B596" s="46"/>
      <c r="C596" s="46"/>
      <c r="D596" s="48">
        <v>86772.1</v>
      </c>
      <c r="E596" s="48">
        <v>88680.7</v>
      </c>
      <c r="F596" s="48">
        <v>91111</v>
      </c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6"/>
      <c r="E598" s="46"/>
      <c r="F598" s="46"/>
    </row>
    <row r="599" spans="1:7" x14ac:dyDescent="0.2">
      <c r="A599" s="45"/>
      <c r="B599" s="46"/>
      <c r="C599" s="46"/>
      <c r="D599" s="46"/>
    </row>
    <row r="600" spans="1:7" x14ac:dyDescent="0.2">
      <c r="A600" s="45"/>
      <c r="B600" s="46"/>
      <c r="C600" s="46"/>
      <c r="D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6:F6"/>
    <mergeCell ref="A1:H1"/>
    <mergeCell ref="A2:H2"/>
    <mergeCell ref="A3:F3"/>
    <mergeCell ref="D4:F4"/>
    <mergeCell ref="A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9" sqref="B9:M9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90"/>
      <c r="C1" s="190"/>
    </row>
    <row r="2" spans="1:13" ht="12.75" hidden="1" customHeight="1" x14ac:dyDescent="0.2">
      <c r="B2" s="190"/>
      <c r="C2" s="190"/>
    </row>
    <row r="3" spans="1:13" ht="12.75" hidden="1" customHeight="1" x14ac:dyDescent="0.2"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3" ht="33.75" hidden="1" customHeight="1" x14ac:dyDescent="0.25"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3" ht="15" hidden="1" customHeight="1" x14ac:dyDescent="0.25">
      <c r="A5" s="189" t="s">
        <v>703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6.5" hidden="1" customHeight="1" x14ac:dyDescent="0.2">
      <c r="A6" s="190" t="s">
        <v>87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3" ht="16.5" hidden="1" customHeight="1" x14ac:dyDescent="0.2">
      <c r="A7" s="188" t="s">
        <v>825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</row>
    <row r="8" spans="1:13" ht="18" customHeight="1" x14ac:dyDescent="0.2">
      <c r="B8" s="190" t="s">
        <v>733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ht="17.25" customHeight="1" x14ac:dyDescent="0.2">
      <c r="B9" s="188" t="s">
        <v>87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3" ht="17.25" customHeight="1" x14ac:dyDescent="0.2">
      <c r="B10" s="188" t="s">
        <v>711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  <row r="11" spans="1:13" ht="18.75" customHeight="1" x14ac:dyDescent="0.25"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3" ht="15.75" customHeight="1" x14ac:dyDescent="0.2">
      <c r="A12" s="205" t="s">
        <v>734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ht="29.25" customHeight="1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27.75" customHeight="1" x14ac:dyDescent="0.25">
      <c r="A14" s="205"/>
      <c r="B14" s="205"/>
      <c r="C14" s="205"/>
      <c r="D14" s="205"/>
    </row>
    <row r="15" spans="1:13" x14ac:dyDescent="0.2">
      <c r="A15" s="206" t="s">
        <v>7</v>
      </c>
      <c r="B15" s="207" t="s">
        <v>657</v>
      </c>
      <c r="C15" s="204" t="s">
        <v>777</v>
      </c>
      <c r="D15" s="208"/>
      <c r="L15" s="204" t="s">
        <v>777</v>
      </c>
      <c r="M15" s="204" t="s">
        <v>777</v>
      </c>
    </row>
    <row r="16" spans="1:13" ht="18.75" customHeight="1" x14ac:dyDescent="0.2">
      <c r="A16" s="206"/>
      <c r="B16" s="207"/>
      <c r="C16" s="204"/>
      <c r="D16" s="208"/>
      <c r="L16" s="204"/>
      <c r="M16" s="204"/>
    </row>
    <row r="17" spans="1:13" ht="15.75" x14ac:dyDescent="0.25">
      <c r="A17" s="171">
        <v>1</v>
      </c>
      <c r="B17" s="172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-112795.5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-112795.5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119161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119161</v>
      </c>
      <c r="L35" s="138">
        <v>88887.5</v>
      </c>
      <c r="M35" s="138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90"/>
      <c r="C2" s="190"/>
      <c r="D2" s="190"/>
    </row>
    <row r="3" spans="1:14" s="141" customFormat="1" hidden="1" x14ac:dyDescent="0.25">
      <c r="B3" s="188"/>
      <c r="C3" s="188"/>
      <c r="D3" s="188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82"/>
      <c r="C4" s="182"/>
      <c r="D4" s="182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s="141" customFormat="1" ht="16.5" hidden="1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s="141" customFormat="1" ht="17.25" hidden="1" customHeight="1" x14ac:dyDescent="0.25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1:14" s="141" customFormat="1" ht="21" customHeight="1" x14ac:dyDescent="0.25">
      <c r="B8" s="190" t="s">
        <v>768</v>
      </c>
      <c r="C8" s="190"/>
      <c r="D8" s="190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90" t="s">
        <v>87</v>
      </c>
      <c r="C9" s="190"/>
      <c r="D9" s="190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88" t="s">
        <v>712</v>
      </c>
      <c r="C10" s="188"/>
      <c r="D10" s="188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82"/>
      <c r="C11" s="182"/>
      <c r="D11" s="182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2018-11-06T05:10:27Z</dcterms:modified>
</cp:coreProperties>
</file>